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31"/>
  <workbookPr filterPrivacy="1" defaultThemeVersion="124226"/>
  <xr:revisionPtr revIDLastSave="0" documentId="13_ncr:1_{F5DA23DF-5957-4EED-82EE-A45A49898A4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市内用申込シート" sheetId="4" r:id="rId1"/>
    <sheet name="市外用申込シート" sheetId="5" r:id="rId2"/>
  </sheets>
  <definedNames>
    <definedName name="_xlnm.Print_Area" localSheetId="1">市外用申込シート!$A$1:$Q$60</definedName>
    <definedName name="_xlnm.Print_Area" localSheetId="0">市内用申込シート!$A$1:$Q$62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4" l="1"/>
  <c r="H5" i="4"/>
  <c r="G5" i="4"/>
  <c r="AA43" i="4" l="1"/>
  <c r="AA42" i="4"/>
  <c r="AA41" i="4"/>
  <c r="AA40" i="4"/>
  <c r="AA39" i="4"/>
  <c r="AA38" i="4"/>
  <c r="AA28" i="4"/>
  <c r="AA27" i="4"/>
  <c r="AA26" i="4"/>
  <c r="AA25" i="4"/>
  <c r="AA24" i="4"/>
  <c r="AA23" i="4"/>
  <c r="AA22" i="4"/>
  <c r="Z43" i="4"/>
  <c r="Z42" i="4"/>
  <c r="Z41" i="4"/>
  <c r="Z40" i="4"/>
  <c r="Z39" i="4"/>
  <c r="Z38" i="4"/>
  <c r="Z28" i="4"/>
  <c r="Z27" i="4"/>
  <c r="Z26" i="4"/>
  <c r="Z25" i="4"/>
  <c r="Z24" i="4"/>
  <c r="Z23" i="4"/>
  <c r="Z22" i="4"/>
  <c r="Q41" i="5"/>
  <c r="Q40" i="5"/>
  <c r="Q39" i="5"/>
  <c r="Q38" i="5"/>
  <c r="Q37" i="5"/>
  <c r="Q36" i="5"/>
  <c r="Q26" i="5"/>
  <c r="Q25" i="5"/>
  <c r="Q24" i="5"/>
  <c r="Q23" i="5"/>
  <c r="Q22" i="5"/>
  <c r="Q21" i="5"/>
  <c r="Q20" i="5"/>
  <c r="E60" i="5"/>
  <c r="E59" i="5"/>
  <c r="E56" i="5"/>
  <c r="E55" i="5"/>
  <c r="E54" i="5"/>
  <c r="E53" i="5"/>
  <c r="E50" i="5"/>
  <c r="E49" i="5"/>
  <c r="E48" i="5"/>
  <c r="E47" i="5"/>
  <c r="E44" i="5"/>
  <c r="E43" i="5"/>
  <c r="E42" i="5"/>
  <c r="E41" i="5"/>
  <c r="E38" i="5"/>
  <c r="E37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H5" i="5" l="1"/>
  <c r="G5" i="5"/>
  <c r="D4" i="5"/>
  <c r="G55" i="5" l="1"/>
  <c r="G49" i="5"/>
  <c r="G43" i="5"/>
  <c r="G37" i="5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D4" i="4"/>
  <c r="Q35" i="5" l="1"/>
  <c r="Q34" i="5"/>
  <c r="Q33" i="5"/>
  <c r="Q32" i="5"/>
  <c r="Q31" i="5"/>
  <c r="Q30" i="5"/>
  <c r="Q29" i="5"/>
  <c r="Q28" i="5"/>
  <c r="Q27" i="5"/>
  <c r="Q19" i="5"/>
  <c r="Q18" i="5"/>
  <c r="Q17" i="5"/>
  <c r="Q16" i="5"/>
  <c r="Q15" i="5"/>
  <c r="Q14" i="5"/>
  <c r="Q13" i="5"/>
  <c r="Q12" i="5"/>
  <c r="Q11" i="5"/>
  <c r="AA37" i="4"/>
  <c r="AA36" i="4"/>
  <c r="AA35" i="4"/>
  <c r="AA34" i="4"/>
  <c r="AA33" i="4"/>
  <c r="AA32" i="4"/>
  <c r="AA31" i="4"/>
  <c r="AA30" i="4"/>
  <c r="AA29" i="4"/>
  <c r="AA13" i="4"/>
  <c r="Y41" i="4"/>
  <c r="Z37" i="4"/>
  <c r="Z36" i="4"/>
  <c r="Z35" i="4"/>
  <c r="Z34" i="4"/>
  <c r="Z33" i="4"/>
  <c r="Z32" i="4"/>
  <c r="Z31" i="4"/>
  <c r="Z30" i="4"/>
  <c r="Z29" i="4"/>
  <c r="AA18" i="4"/>
  <c r="Z18" i="4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P3" i="4"/>
  <c r="AA21" i="4"/>
  <c r="AA20" i="4"/>
  <c r="AA19" i="4"/>
  <c r="Z21" i="4"/>
  <c r="Z20" i="4"/>
  <c r="Z19" i="4"/>
  <c r="G32" i="5"/>
  <c r="P4" i="5"/>
  <c r="P3" i="5"/>
  <c r="P5" i="5" s="1"/>
  <c r="K4" i="5"/>
  <c r="AA17" i="4"/>
  <c r="AA16" i="4"/>
  <c r="AA15" i="4"/>
  <c r="AA14" i="4"/>
  <c r="Z17" i="4"/>
  <c r="Z16" i="4"/>
  <c r="Z15" i="4"/>
  <c r="Z14" i="4"/>
  <c r="Z13" i="4"/>
  <c r="P57" i="4"/>
  <c r="P51" i="4"/>
  <c r="P45" i="4"/>
  <c r="G57" i="4"/>
  <c r="G51" i="4"/>
  <c r="G45" i="4"/>
  <c r="P4" i="4"/>
  <c r="P5" i="4" s="1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2" i="4"/>
  <c r="K4" i="4"/>
  <c r="Y30" i="4" l="1"/>
  <c r="Y34" i="4"/>
  <c r="Y35" i="4"/>
  <c r="Y38" i="4"/>
  <c r="Y31" i="4"/>
  <c r="Y29" i="4"/>
  <c r="Y33" i="4"/>
  <c r="Y37" i="4"/>
  <c r="Y40" i="4"/>
  <c r="Y32" i="4"/>
  <c r="Y36" i="4"/>
  <c r="Y39" i="4"/>
  <c r="Y43" i="4"/>
  <c r="Y42" i="4"/>
  <c r="Y13" i="4"/>
  <c r="Y14" i="4"/>
  <c r="Y15" i="4"/>
  <c r="Y16" i="4"/>
  <c r="Y17" i="4"/>
  <c r="Y19" i="4"/>
  <c r="Y20" i="4"/>
  <c r="Y21" i="4"/>
  <c r="Y22" i="4"/>
  <c r="Y23" i="4"/>
  <c r="Y24" i="4"/>
  <c r="Y25" i="4"/>
  <c r="Y26" i="4"/>
  <c r="Y27" i="4"/>
  <c r="Y28" i="4"/>
  <c r="Y18" i="4"/>
</calcChain>
</file>

<file path=xl/sharedStrings.xml><?xml version="1.0" encoding="utf-8"?>
<sst xmlns="http://schemas.openxmlformats.org/spreadsheetml/2006/main" count="244" uniqueCount="112">
  <si>
    <t>申込責任者</t>
    <rPh sb="0" eb="2">
      <t>モウシコ</t>
    </rPh>
    <rPh sb="2" eb="5">
      <t>セキニンシャ</t>
    </rPh>
    <phoneticPr fontId="1"/>
  </si>
  <si>
    <t>所　属　名</t>
    <rPh sb="0" eb="1">
      <t>ショ</t>
    </rPh>
    <rPh sb="2" eb="3">
      <t>ゾク</t>
    </rPh>
    <rPh sb="4" eb="5">
      <t>メイ</t>
    </rPh>
    <phoneticPr fontId="1"/>
  </si>
  <si>
    <t>個人種目</t>
    <rPh sb="0" eb="4">
      <t>コジンシュモク</t>
    </rPh>
    <phoneticPr fontId="1"/>
  </si>
  <si>
    <t>種目番号</t>
    <rPh sb="0" eb="2">
      <t>シュモク</t>
    </rPh>
    <rPh sb="2" eb="4">
      <t>バンゴウ</t>
    </rPh>
    <phoneticPr fontId="1"/>
  </si>
  <si>
    <t>申込記録</t>
    <rPh sb="0" eb="2">
      <t>モウシコミ</t>
    </rPh>
    <rPh sb="2" eb="4">
      <t>キロク</t>
    </rPh>
    <phoneticPr fontId="1"/>
  </si>
  <si>
    <t>性別
男=1
女=2</t>
    <rPh sb="0" eb="2">
      <t>セイベツ</t>
    </rPh>
    <rPh sb="3" eb="4">
      <t>オトコ</t>
    </rPh>
    <rPh sb="7" eb="8">
      <t>オンナ</t>
    </rPh>
    <phoneticPr fontId="1"/>
  </si>
  <si>
    <t>学年
半角</t>
    <rPh sb="0" eb="2">
      <t>ガクネン</t>
    </rPh>
    <rPh sb="3" eb="5">
      <t>ハンカク</t>
    </rPh>
    <phoneticPr fontId="1"/>
  </si>
  <si>
    <t>所属(略称)
…大…高…中 等</t>
    <rPh sb="0" eb="2">
      <t>ショゾク</t>
    </rPh>
    <rPh sb="3" eb="5">
      <t>リャクショウ</t>
    </rPh>
    <rPh sb="8" eb="9">
      <t>ダイ</t>
    </rPh>
    <rPh sb="10" eb="11">
      <t>コウ</t>
    </rPh>
    <rPh sb="12" eb="13">
      <t>チュウ</t>
    </rPh>
    <rPh sb="14" eb="15">
      <t>ナド</t>
    </rPh>
    <phoneticPr fontId="1"/>
  </si>
  <si>
    <t>種目
番号</t>
    <rPh sb="0" eb="2">
      <t>シュモク</t>
    </rPh>
    <rPh sb="3" eb="5">
      <t>バンゴウ</t>
    </rPh>
    <phoneticPr fontId="1"/>
  </si>
  <si>
    <t>種　　目</t>
    <rPh sb="0" eb="1">
      <t>タネ</t>
    </rPh>
    <rPh sb="3" eb="4">
      <t>メ</t>
    </rPh>
    <phoneticPr fontId="1"/>
  </si>
  <si>
    <t>個人</t>
    <rPh sb="0" eb="2">
      <t>コジン</t>
    </rPh>
    <phoneticPr fontId="1"/>
  </si>
  <si>
    <t>リレー</t>
    <phoneticPr fontId="1"/>
  </si>
  <si>
    <t>申込み料</t>
    <rPh sb="0" eb="2">
      <t>モウシコ</t>
    </rPh>
    <rPh sb="3" eb="4">
      <t>リョウ</t>
    </rPh>
    <phoneticPr fontId="1"/>
  </si>
  <si>
    <t>連絡先(携帯電話)</t>
    <rPh sb="0" eb="3">
      <t>レンラクサキ</t>
    </rPh>
    <rPh sb="4" eb="6">
      <t>ケイタイ</t>
    </rPh>
    <rPh sb="6" eb="8">
      <t>デンワ</t>
    </rPh>
    <phoneticPr fontId="1"/>
  </si>
  <si>
    <t>協力
審判</t>
    <rPh sb="0" eb="2">
      <t>キョウリョク</t>
    </rPh>
    <rPh sb="3" eb="5">
      <t>シンパン</t>
    </rPh>
    <phoneticPr fontId="1"/>
  </si>
  <si>
    <t>氏名</t>
    <rPh sb="0" eb="2">
      <t>シメイ</t>
    </rPh>
    <phoneticPr fontId="1"/>
  </si>
  <si>
    <t>希望部署</t>
    <rPh sb="0" eb="2">
      <t>キボウ</t>
    </rPh>
    <rPh sb="2" eb="4">
      <t>ブショ</t>
    </rPh>
    <phoneticPr fontId="1"/>
  </si>
  <si>
    <t>個人種目のべ数</t>
    <rPh sb="0" eb="4">
      <t>コジンシュモク</t>
    </rPh>
    <rPh sb="6" eb="7">
      <t>スウ</t>
    </rPh>
    <phoneticPr fontId="1"/>
  </si>
  <si>
    <t>リレー申込チーム数</t>
    <rPh sb="3" eb="5">
      <t>モウシコミ</t>
    </rPh>
    <rPh sb="8" eb="9">
      <t>スウ</t>
    </rPh>
    <phoneticPr fontId="1"/>
  </si>
  <si>
    <t>総　額</t>
    <rPh sb="0" eb="1">
      <t>ソウ</t>
    </rPh>
    <rPh sb="2" eb="3">
      <t>ガク</t>
    </rPh>
    <phoneticPr fontId="1"/>
  </si>
  <si>
    <t>　件</t>
    <rPh sb="1" eb="2">
      <t>ケン</t>
    </rPh>
    <phoneticPr fontId="1"/>
  </si>
  <si>
    <t>　チーム</t>
    <phoneticPr fontId="1"/>
  </si>
  <si>
    <t>　円</t>
    <rPh sb="1" eb="2">
      <t>エン</t>
    </rPh>
    <phoneticPr fontId="1"/>
  </si>
  <si>
    <t>リレー種目</t>
    <rPh sb="3" eb="5">
      <t>シュモク</t>
    </rPh>
    <phoneticPr fontId="1"/>
  </si>
  <si>
    <t>申込締切：</t>
    <rPh sb="0" eb="2">
      <t>モウシコミ</t>
    </rPh>
    <rPh sb="2" eb="4">
      <t>シメキリ</t>
    </rPh>
    <phoneticPr fontId="1"/>
  </si>
  <si>
    <t>性別</t>
    <rPh sb="0" eb="2">
      <t>セイベツ</t>
    </rPh>
    <phoneticPr fontId="1"/>
  </si>
  <si>
    <t>種目番号と記録記入欄は下記を参考にしてください</t>
    <rPh sb="0" eb="2">
      <t>シュモク</t>
    </rPh>
    <rPh sb="2" eb="4">
      <t>バンゴウ</t>
    </rPh>
    <rPh sb="5" eb="7">
      <t>キロク</t>
    </rPh>
    <rPh sb="7" eb="9">
      <t>キニュウ</t>
    </rPh>
    <rPh sb="9" eb="10">
      <t>ラン</t>
    </rPh>
    <rPh sb="11" eb="13">
      <t>カキ</t>
    </rPh>
    <rPh sb="14" eb="16">
      <t>サンコウ</t>
    </rPh>
    <phoneticPr fontId="1"/>
  </si>
  <si>
    <t>種目名</t>
    <rPh sb="0" eb="2">
      <t>シュモク</t>
    </rPh>
    <rPh sb="2" eb="3">
      <t>メイ</t>
    </rPh>
    <phoneticPr fontId="1"/>
  </si>
  <si>
    <t>記録記入例</t>
    <rPh sb="0" eb="2">
      <t>キロク</t>
    </rPh>
    <rPh sb="2" eb="4">
      <t>キニュウ</t>
    </rPh>
    <rPh sb="4" eb="5">
      <t>レイ</t>
    </rPh>
    <phoneticPr fontId="1"/>
  </si>
  <si>
    <t>種目名</t>
    <rPh sb="0" eb="2">
      <t>シュモク</t>
    </rPh>
    <rPh sb="2" eb="3">
      <t>ナ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</si>
  <si>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</si>
  <si>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</si>
  <si>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100m(男)</t>
    <rPh sb="5" eb="6">
      <t>ダン</t>
    </rPh>
    <phoneticPr fontId="1"/>
  </si>
  <si>
    <t>200m(男)</t>
    <rPh sb="5" eb="6">
      <t>ダン</t>
    </rPh>
    <phoneticPr fontId="1"/>
  </si>
  <si>
    <t>400m(男)</t>
    <rPh sb="5" eb="6">
      <t>ダン</t>
    </rPh>
    <phoneticPr fontId="1"/>
  </si>
  <si>
    <t>110mH(中)</t>
    <rPh sb="6" eb="7">
      <t>ナカ</t>
    </rPh>
    <phoneticPr fontId="1"/>
  </si>
  <si>
    <t>110mH(一高)</t>
    <rPh sb="6" eb="7">
      <t>イチ</t>
    </rPh>
    <rPh sb="7" eb="8">
      <t>コウ</t>
    </rPh>
    <phoneticPr fontId="1"/>
  </si>
  <si>
    <t>走高跳(男)</t>
    <rPh sb="0" eb="1">
      <t>ハシ</t>
    </rPh>
    <rPh sb="1" eb="3">
      <t>タカト</t>
    </rPh>
    <rPh sb="4" eb="5">
      <t>ダン</t>
    </rPh>
    <phoneticPr fontId="1"/>
  </si>
  <si>
    <t>砲丸投(中男)</t>
    <rPh sb="0" eb="3">
      <t>ホウガンナ</t>
    </rPh>
    <rPh sb="4" eb="6">
      <t>チュウダン</t>
    </rPh>
    <phoneticPr fontId="1"/>
  </si>
  <si>
    <t>棒高跳(男)</t>
    <rPh sb="0" eb="1">
      <t>ボウ</t>
    </rPh>
    <rPh sb="1" eb="3">
      <t>タカト</t>
    </rPh>
    <rPh sb="4" eb="5">
      <t>ダン</t>
    </rPh>
    <phoneticPr fontId="1"/>
  </si>
  <si>
    <t>走幅跳(男)</t>
    <rPh sb="0" eb="1">
      <t>ハシ</t>
    </rPh>
    <rPh sb="1" eb="3">
      <t>ハバトビ</t>
    </rPh>
    <rPh sb="4" eb="5">
      <t>ダン</t>
    </rPh>
    <phoneticPr fontId="1"/>
  </si>
  <si>
    <t>砲丸投(高男)</t>
    <rPh sb="0" eb="3">
      <t>ホウガンナ</t>
    </rPh>
    <rPh sb="4" eb="6">
      <t>タカオ</t>
    </rPh>
    <phoneticPr fontId="1"/>
  </si>
  <si>
    <t>砲丸投(一男)</t>
    <rPh sb="0" eb="3">
      <t>ホウガンナ</t>
    </rPh>
    <rPh sb="4" eb="6">
      <t>カズオ</t>
    </rPh>
    <phoneticPr fontId="1"/>
  </si>
  <si>
    <t>100m(女)</t>
    <rPh sb="5" eb="6">
      <t>ジョ</t>
    </rPh>
    <phoneticPr fontId="1"/>
  </si>
  <si>
    <t>200m(女)</t>
    <rPh sb="5" eb="6">
      <t>ジョ</t>
    </rPh>
    <phoneticPr fontId="1"/>
  </si>
  <si>
    <t>400m(女)</t>
    <rPh sb="5" eb="6">
      <t>ジョ</t>
    </rPh>
    <phoneticPr fontId="1"/>
  </si>
  <si>
    <t>100mH(中)</t>
    <rPh sb="6" eb="7">
      <t>ナカ</t>
    </rPh>
    <phoneticPr fontId="1"/>
  </si>
  <si>
    <t>100mH(一高)</t>
    <rPh sb="6" eb="7">
      <t>イチ</t>
    </rPh>
    <rPh sb="7" eb="8">
      <t>コウ</t>
    </rPh>
    <phoneticPr fontId="1"/>
  </si>
  <si>
    <t>走高跳(女)</t>
    <rPh sb="0" eb="1">
      <t>ハシ</t>
    </rPh>
    <rPh sb="1" eb="3">
      <t>タカト</t>
    </rPh>
    <rPh sb="4" eb="5">
      <t>ジョ</t>
    </rPh>
    <phoneticPr fontId="1"/>
  </si>
  <si>
    <t>棒高跳(女)</t>
    <rPh sb="0" eb="1">
      <t>ボウ</t>
    </rPh>
    <rPh sb="1" eb="3">
      <t>タカト</t>
    </rPh>
    <rPh sb="4" eb="5">
      <t>ジョ</t>
    </rPh>
    <phoneticPr fontId="1"/>
  </si>
  <si>
    <t>砲丸投(中女)</t>
    <rPh sb="0" eb="3">
      <t>ホウガンナ</t>
    </rPh>
    <rPh sb="4" eb="6">
      <t>チュウジョ</t>
    </rPh>
    <phoneticPr fontId="1"/>
  </si>
  <si>
    <t>砲丸投(一高女)</t>
    <rPh sb="0" eb="3">
      <t>ホウガンナ</t>
    </rPh>
    <rPh sb="4" eb="6">
      <t>カズタカ</t>
    </rPh>
    <rPh sb="6" eb="7">
      <t>オンナ</t>
    </rPh>
    <phoneticPr fontId="1"/>
  </si>
  <si>
    <t>4x100mR(男)</t>
    <rPh sb="8" eb="9">
      <t>ダン</t>
    </rPh>
    <phoneticPr fontId="1"/>
  </si>
  <si>
    <t xml:space="preserve">
→
→</t>
    <phoneticPr fontId="1"/>
  </si>
  <si>
    <t>4桁で入力
43秒21</t>
    <rPh sb="1" eb="2">
      <t>ケタ</t>
    </rPh>
    <rPh sb="3" eb="5">
      <t>ニュウリョク</t>
    </rPh>
    <rPh sb="8" eb="9">
      <t>ビョウ</t>
    </rPh>
    <phoneticPr fontId="1"/>
  </si>
  <si>
    <t>市内中体連</t>
    <rPh sb="0" eb="2">
      <t>シナイ</t>
    </rPh>
    <rPh sb="2" eb="5">
      <t>チュウタイレン</t>
    </rPh>
    <phoneticPr fontId="1"/>
  </si>
  <si>
    <t>市内高体連</t>
    <rPh sb="0" eb="2">
      <t>シナイ</t>
    </rPh>
    <rPh sb="2" eb="5">
      <t>コウタイレン</t>
    </rPh>
    <phoneticPr fontId="1"/>
  </si>
  <si>
    <t>市内学連</t>
    <rPh sb="0" eb="2">
      <t>シナイ</t>
    </rPh>
    <rPh sb="2" eb="4">
      <t>ガクレン</t>
    </rPh>
    <phoneticPr fontId="1"/>
  </si>
  <si>
    <t>尼崎市陸協</t>
    <rPh sb="0" eb="3">
      <t>アマガサキシ</t>
    </rPh>
    <rPh sb="3" eb="4">
      <t>リク</t>
    </rPh>
    <rPh sb="4" eb="5">
      <t>キョウ</t>
    </rPh>
    <phoneticPr fontId="1"/>
  </si>
  <si>
    <t>申込数</t>
    <rPh sb="0" eb="3">
      <t>モウシコミスウ</t>
    </rPh>
    <phoneticPr fontId="1"/>
  </si>
  <si>
    <t>種別記号</t>
    <rPh sb="0" eb="2">
      <t>シュベツ</t>
    </rPh>
    <rPh sb="2" eb="4">
      <t>キゴウ</t>
    </rPh>
    <phoneticPr fontId="1"/>
  </si>
  <si>
    <t>登録
ﾅﾝﾊﾞｰ
半角</t>
    <rPh sb="0" eb="2">
      <t>トウロク</t>
    </rPh>
    <rPh sb="9" eb="11">
      <t>ハンカク</t>
    </rPh>
    <phoneticPr fontId="1"/>
  </si>
  <si>
    <t>円盤投(中男)</t>
    <rPh sb="0" eb="2">
      <t>エンバン</t>
    </rPh>
    <rPh sb="2" eb="3">
      <t>ナ</t>
    </rPh>
    <rPh sb="4" eb="5">
      <t>チュウ</t>
    </rPh>
    <rPh sb="5" eb="6">
      <t>ダン</t>
    </rPh>
    <phoneticPr fontId="1"/>
  </si>
  <si>
    <t>円盤投(高男)</t>
    <rPh sb="0" eb="2">
      <t>エンバン</t>
    </rPh>
    <rPh sb="2" eb="3">
      <t>ナ</t>
    </rPh>
    <rPh sb="4" eb="5">
      <t>コウ</t>
    </rPh>
    <rPh sb="5" eb="6">
      <t>ダン</t>
    </rPh>
    <phoneticPr fontId="1"/>
  </si>
  <si>
    <t>円盤投(一男)</t>
    <rPh sb="0" eb="2">
      <t>エンバン</t>
    </rPh>
    <rPh sb="2" eb="3">
      <t>ナ</t>
    </rPh>
    <rPh sb="4" eb="5">
      <t>イチ</t>
    </rPh>
    <rPh sb="5" eb="6">
      <t>ダン</t>
    </rPh>
    <phoneticPr fontId="1"/>
  </si>
  <si>
    <t>3～4桁で入力
9m87
24m68</t>
    <rPh sb="3" eb="4">
      <t>ケタ</t>
    </rPh>
    <rPh sb="5" eb="7">
      <t>ニュウリョク</t>
    </rPh>
    <phoneticPr fontId="1"/>
  </si>
  <si>
    <t xml:space="preserve">
987
2468</t>
    <phoneticPr fontId="1"/>
  </si>
  <si>
    <t xml:space="preserve">
→</t>
    <phoneticPr fontId="1"/>
  </si>
  <si>
    <t>円盤投(女)</t>
    <rPh sb="0" eb="3">
      <t>エンバンナ</t>
    </rPh>
    <rPh sb="4" eb="5">
      <t>ジョ</t>
    </rPh>
    <phoneticPr fontId="1"/>
  </si>
  <si>
    <t>3～4桁で入力
9m75
24m68</t>
    <rPh sb="3" eb="4">
      <t>ケタ</t>
    </rPh>
    <rPh sb="5" eb="7">
      <t>ニュウリョク</t>
    </rPh>
    <phoneticPr fontId="1"/>
  </si>
  <si>
    <t xml:space="preserve">
975
2468</t>
    <phoneticPr fontId="1"/>
  </si>
  <si>
    <t xml:space="preserve">
4321</t>
    <phoneticPr fontId="1"/>
  </si>
  <si>
    <t xml:space="preserve"> </t>
    <phoneticPr fontId="1"/>
  </si>
  <si>
    <t>4x100mR(女)</t>
    <rPh sb="8" eb="9">
      <t>ジョ</t>
    </rPh>
    <phoneticPr fontId="1"/>
  </si>
  <si>
    <t>4～5桁で入力
12秒34
1分23秒45
(65秒32)</t>
    <rPh sb="3" eb="4">
      <t>ケタ</t>
    </rPh>
    <rPh sb="5" eb="7">
      <t>ニュウリョク</t>
    </rPh>
    <rPh sb="10" eb="11">
      <t>ビョウ</t>
    </rPh>
    <rPh sb="15" eb="16">
      <t>フン</t>
    </rPh>
    <rPh sb="18" eb="19">
      <t>ビョウ</t>
    </rPh>
    <rPh sb="25" eb="26">
      <t>ビョウ</t>
    </rPh>
    <phoneticPr fontId="1"/>
  </si>
  <si>
    <t xml:space="preserve">
→
→→</t>
    <phoneticPr fontId="1"/>
  </si>
  <si>
    <t xml:space="preserve">
1234
12345
10532</t>
    <phoneticPr fontId="1"/>
  </si>
  <si>
    <t>800m(男)</t>
    <rPh sb="5" eb="6">
      <t>ダン</t>
    </rPh>
    <phoneticPr fontId="1"/>
  </si>
  <si>
    <t>800m(女)</t>
    <rPh sb="5" eb="6">
      <t>ジョ</t>
    </rPh>
    <phoneticPr fontId="1"/>
  </si>
  <si>
    <t>走幅跳(女)</t>
    <rPh sb="0" eb="1">
      <t>ハシ</t>
    </rPh>
    <rPh sb="1" eb="2">
      <t>ハバ</t>
    </rPh>
    <rPh sb="2" eb="3">
      <t>チョウ</t>
    </rPh>
    <rPh sb="4" eb="5">
      <t>ジョ</t>
    </rPh>
    <phoneticPr fontId="1"/>
  </si>
  <si>
    <t>　申込みシートが１枚で収まらない時は、このシートをコピーして２枚目を作り続きを入力して下さい。</t>
    <rPh sb="1" eb="3">
      <t>モウシコ</t>
    </rPh>
    <rPh sb="9" eb="10">
      <t>マイ</t>
    </rPh>
    <rPh sb="11" eb="12">
      <t>オサ</t>
    </rPh>
    <rPh sb="16" eb="17">
      <t>トキ</t>
    </rPh>
    <rPh sb="31" eb="33">
      <t>マイメ</t>
    </rPh>
    <rPh sb="34" eb="35">
      <t>ツク</t>
    </rPh>
    <rPh sb="36" eb="37">
      <t>ツヅ</t>
    </rPh>
    <rPh sb="39" eb="41">
      <t>ニュウリョク</t>
    </rPh>
    <rPh sb="43" eb="44">
      <t>クダ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</si>
  <si>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</si>
  <si>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</si>
  <si>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</si>
  <si>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</si>
  <si>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</si>
  <si>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</si>
  <si>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市外中体連</t>
    <rPh sb="0" eb="2">
      <t>シガイ</t>
    </rPh>
    <rPh sb="2" eb="5">
      <t>チュウタイレン</t>
    </rPh>
    <phoneticPr fontId="1"/>
  </si>
  <si>
    <t>市外高体連</t>
    <rPh sb="0" eb="2">
      <t>シガイ</t>
    </rPh>
    <rPh sb="2" eb="5">
      <t>コウタイレン</t>
    </rPh>
    <phoneticPr fontId="1"/>
  </si>
  <si>
    <t>3～4桁で入力
3m57</t>
    <rPh sb="3" eb="4">
      <t>ケタ</t>
    </rPh>
    <rPh sb="5" eb="7">
      <t>ニュウリョク</t>
    </rPh>
    <phoneticPr fontId="1"/>
  </si>
  <si>
    <t xml:space="preserve">
357</t>
    <phoneticPr fontId="1"/>
  </si>
  <si>
    <t xml:space="preserve">
357</t>
    <phoneticPr fontId="1"/>
  </si>
  <si>
    <t xml:space="preserve">
→</t>
    <phoneticPr fontId="1"/>
  </si>
  <si>
    <t>G</t>
    <phoneticPr fontId="1"/>
  </si>
  <si>
    <t>所属(略称)</t>
    <rPh sb="0" eb="2">
      <t>ショゾク</t>
    </rPh>
    <rPh sb="3" eb="5">
      <t>リャクショウ</t>
    </rPh>
    <phoneticPr fontId="1"/>
  </si>
  <si>
    <t>市外学連・一般</t>
    <rPh sb="0" eb="2">
      <t>シガイ</t>
    </rPh>
    <rPh sb="2" eb="4">
      <t>ガクレン</t>
    </rPh>
    <rPh sb="5" eb="7">
      <t>イッパン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</si>
  <si>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</si>
  <si>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</si>
  <si>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</si>
  <si>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</si>
  <si>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</si>
  <si>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</si>
  <si>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</si>
  <si>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学連・他市陸協</t>
    <rPh sb="0" eb="2">
      <t>ガクレン</t>
    </rPh>
    <rPh sb="3" eb="5">
      <t>タシ</t>
    </rPh>
    <rPh sb="5" eb="6">
      <t>リク</t>
    </rPh>
    <rPh sb="6" eb="7">
      <t>キョウ</t>
    </rPh>
    <phoneticPr fontId="1"/>
  </si>
  <si>
    <t xml:space="preserve">
→
→
→</t>
    <phoneticPr fontId="1"/>
  </si>
  <si>
    <r>
      <t xml:space="preserve">氏　　名
</t>
    </r>
    <r>
      <rPr>
        <sz val="8"/>
        <color theme="1"/>
        <rFont val="BIZ UDゴシック"/>
        <family val="3"/>
        <charset val="128"/>
      </rPr>
      <t>姓と名の間に全角１ﾏｽ</t>
    </r>
    <rPh sb="0" eb="1">
      <t>シ</t>
    </rPh>
    <rPh sb="3" eb="4">
      <t>メイ</t>
    </rPh>
    <rPh sb="5" eb="6">
      <t>セイ</t>
    </rPh>
    <rPh sb="7" eb="8">
      <t>メイ</t>
    </rPh>
    <rPh sb="9" eb="10">
      <t>アイダ</t>
    </rPh>
    <rPh sb="11" eb="13">
      <t>ゼンカク</t>
    </rPh>
    <phoneticPr fontId="1"/>
  </si>
  <si>
    <t>2025年度 尼崎ナイター記録会 第３回 申込み(市内用)</t>
    <rPh sb="4" eb="6">
      <t>ネンド</t>
    </rPh>
    <rPh sb="7" eb="9">
      <t>アマガサキ</t>
    </rPh>
    <rPh sb="13" eb="16">
      <t>キロクカイ</t>
    </rPh>
    <rPh sb="17" eb="18">
      <t>ダイ</t>
    </rPh>
    <rPh sb="19" eb="20">
      <t>カイ</t>
    </rPh>
    <rPh sb="21" eb="23">
      <t>モウシコ</t>
    </rPh>
    <rPh sb="25" eb="28">
      <t>シナイヨウ</t>
    </rPh>
    <phoneticPr fontId="1"/>
  </si>
  <si>
    <t>８/２６(火)１７：００ 厳守</t>
    <rPh sb="5" eb="6">
      <t>カ</t>
    </rPh>
    <rPh sb="13" eb="15">
      <t>ゲンシュ</t>
    </rPh>
    <phoneticPr fontId="1"/>
  </si>
  <si>
    <r>
      <t xml:space="preserve">氏　　名
</t>
    </r>
    <r>
      <rPr>
        <sz val="8"/>
        <rFont val="BIZ UDゴシック"/>
        <family val="3"/>
        <charset val="128"/>
      </rPr>
      <t>姓と名の間に全角１ﾏｽ</t>
    </r>
    <rPh sb="0" eb="1">
      <t>シ</t>
    </rPh>
    <rPh sb="3" eb="4">
      <t>メイ</t>
    </rPh>
    <rPh sb="5" eb="6">
      <t>セイ</t>
    </rPh>
    <rPh sb="7" eb="8">
      <t>メイ</t>
    </rPh>
    <rPh sb="9" eb="10">
      <t>アイダ</t>
    </rPh>
    <rPh sb="11" eb="13">
      <t>ゼンカク</t>
    </rPh>
    <phoneticPr fontId="1"/>
  </si>
  <si>
    <t>2025年度 尼崎ナイター記録会 第３回 申込み(市外用)</t>
    <rPh sb="4" eb="6">
      <t>ネンド</t>
    </rPh>
    <rPh sb="7" eb="9">
      <t>アマガサキ</t>
    </rPh>
    <rPh sb="13" eb="16">
      <t>キロクカイ</t>
    </rPh>
    <rPh sb="17" eb="18">
      <t>ダイ</t>
    </rPh>
    <rPh sb="19" eb="20">
      <t>カイ</t>
    </rPh>
    <rPh sb="21" eb="23">
      <t>モウシコ</t>
    </rPh>
    <rPh sb="25" eb="27">
      <t>シガイ</t>
    </rPh>
    <rPh sb="27" eb="28">
      <t>ヨウ</t>
    </rPh>
    <phoneticPr fontId="1"/>
  </si>
  <si>
    <t>やり投(男)</t>
    <rPh sb="2" eb="3">
      <t>ナ</t>
    </rPh>
    <rPh sb="4" eb="5">
      <t>ダン</t>
    </rPh>
    <phoneticPr fontId="1"/>
  </si>
  <si>
    <t>やり投(女)</t>
    <rPh sb="2" eb="3">
      <t>ナ</t>
    </rPh>
    <rPh sb="4" eb="5">
      <t>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</si>
</sst>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u val="double"/>
      <sz val="14"/>
      <color rgb="FFFF0000"/>
      <name val="BIZ UDゴシック"/>
      <family val="3"/>
      <charset val="128"/>
    </font>
    <font>
      <b/>
      <u val="double"/>
      <sz val="18"/>
      <color rgb="FFFF0000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14"/>
      <name val="BIZ UDゴシック"/>
      <family val="3"/>
      <charset val="128"/>
    </font>
    <font>
      <b/>
      <sz val="16"/>
      <name val="BIZ UDゴシック"/>
      <family val="3"/>
      <charset val="128"/>
    </font>
    <font>
      <sz val="8"/>
      <name val="BIZ UDゴシック"/>
      <family val="3"/>
      <charset val="128"/>
    </font>
    <font>
      <b/>
      <sz val="14"/>
      <name val="BIZ UDゴシック"/>
      <family val="3"/>
      <charset val="128"/>
    </font>
    <font>
      <sz val="14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2" fillId="3" borderId="49" xfId="0" applyFont="1" applyFill="1" applyBorder="1">
      <alignment vertical="center"/>
    </xf>
    <xf numFmtId="0" fontId="10" fillId="0" borderId="19" xfId="0" applyFont="1" applyBorder="1" applyAlignment="1">
      <alignment horizontal="center" vertical="center"/>
    </xf>
    <xf numFmtId="0" fontId="11" fillId="2" borderId="38" xfId="0" applyFont="1" applyFill="1" applyBorder="1" applyAlignment="1" applyProtection="1">
      <alignment horizontal="center" vertical="center"/>
      <protection locked="0"/>
    </xf>
    <xf numFmtId="0" fontId="10" fillId="0" borderId="2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2" fillId="3" borderId="50" xfId="0" applyFont="1" applyFill="1" applyBorder="1">
      <alignment vertical="center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>
      <alignment vertical="center"/>
    </xf>
    <xf numFmtId="0" fontId="10" fillId="0" borderId="37" xfId="0" applyFont="1" applyBorder="1" applyAlignment="1">
      <alignment horizontal="center" vertical="center"/>
    </xf>
    <xf numFmtId="0" fontId="11" fillId="2" borderId="34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>
      <alignment vertical="center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4" borderId="54" xfId="0" applyFont="1" applyFill="1" applyBorder="1" applyAlignment="1">
      <alignment horizontal="center" vertical="center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8" xfId="0" applyFont="1" applyBorder="1">
      <alignment vertical="center"/>
    </xf>
    <xf numFmtId="0" fontId="2" fillId="0" borderId="105" xfId="0" applyFont="1" applyBorder="1">
      <alignment vertical="center"/>
    </xf>
    <xf numFmtId="0" fontId="2" fillId="0" borderId="106" xfId="0" applyFont="1" applyBorder="1">
      <alignment vertical="center"/>
    </xf>
    <xf numFmtId="0" fontId="2" fillId="0" borderId="69" xfId="0" applyFont="1" applyBorder="1" applyAlignment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center" vertical="center"/>
      <protection locked="0"/>
    </xf>
    <xf numFmtId="0" fontId="2" fillId="4" borderId="55" xfId="0" applyFont="1" applyFill="1" applyBorder="1" applyAlignment="1">
      <alignment horizontal="center" vertical="center"/>
    </xf>
    <xf numFmtId="0" fontId="2" fillId="2" borderId="50" xfId="0" applyFont="1" applyFill="1" applyBorder="1" applyAlignment="1" applyProtection="1">
      <alignment horizontal="center" vertical="center"/>
      <protection locked="0"/>
    </xf>
    <xf numFmtId="0" fontId="2" fillId="0" borderId="70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57" xfId="0" applyFont="1" applyFill="1" applyBorder="1" applyAlignment="1" applyProtection="1">
      <alignment horizontal="center" vertical="center"/>
      <protection locked="0"/>
    </xf>
    <xf numFmtId="0" fontId="2" fillId="4" borderId="57" xfId="0" applyFont="1" applyFill="1" applyBorder="1" applyAlignment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0" borderId="85" xfId="0" applyFont="1" applyBorder="1" applyAlignment="1">
      <alignment horizontal="center" vertical="center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 applyProtection="1">
      <alignment horizontal="center" vertical="center"/>
      <protection locked="0"/>
    </xf>
    <xf numFmtId="0" fontId="2" fillId="4" borderId="56" xfId="0" applyFont="1" applyFill="1" applyBorder="1" applyAlignment="1">
      <alignment horizontal="center" vertical="center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0" borderId="76" xfId="0" applyFont="1" applyBorder="1" applyAlignment="1">
      <alignment horizontal="center" vertical="center"/>
    </xf>
    <xf numFmtId="0" fontId="2" fillId="2" borderId="58" xfId="0" applyFont="1" applyFill="1" applyBorder="1" applyAlignment="1" applyProtection="1">
      <alignment horizontal="center" vertical="center"/>
      <protection locked="0"/>
    </xf>
    <xf numFmtId="0" fontId="2" fillId="2" borderId="59" xfId="0" applyFont="1" applyFill="1" applyBorder="1" applyAlignment="1" applyProtection="1">
      <alignment horizontal="center" vertical="center"/>
      <protection locked="0"/>
    </xf>
    <xf numFmtId="0" fontId="2" fillId="4" borderId="59" xfId="0" applyFont="1" applyFill="1" applyBorder="1" applyAlignment="1">
      <alignment horizontal="center" vertical="center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0" borderId="8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97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108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19" fillId="3" borderId="49" xfId="0" applyFont="1" applyFill="1" applyBorder="1">
      <alignment vertical="center"/>
    </xf>
    <xf numFmtId="0" fontId="20" fillId="0" borderId="19" xfId="0" applyFont="1" applyBorder="1" applyAlignment="1">
      <alignment horizontal="center" vertical="center"/>
    </xf>
    <xf numFmtId="0" fontId="21" fillId="2" borderId="38" xfId="0" applyFont="1" applyFill="1" applyBorder="1" applyAlignment="1" applyProtection="1">
      <alignment horizontal="center" vertical="center"/>
      <protection locked="0"/>
    </xf>
    <xf numFmtId="0" fontId="20" fillId="0" borderId="27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/>
    </xf>
    <xf numFmtId="0" fontId="19" fillId="3" borderId="50" xfId="0" applyFont="1" applyFill="1" applyBorder="1">
      <alignment vertical="center"/>
    </xf>
    <xf numFmtId="0" fontId="21" fillId="2" borderId="17" xfId="0" applyFont="1" applyFill="1" applyBorder="1" applyAlignment="1" applyProtection="1">
      <alignment horizontal="center" vertical="center"/>
      <protection locked="0"/>
    </xf>
    <xf numFmtId="0" fontId="19" fillId="3" borderId="23" xfId="0" applyFont="1" applyFill="1" applyBorder="1">
      <alignment vertical="center"/>
    </xf>
    <xf numFmtId="0" fontId="20" fillId="0" borderId="37" xfId="0" applyFont="1" applyBorder="1" applyAlignment="1">
      <alignment horizontal="center" vertical="center" shrinkToFit="1"/>
    </xf>
    <xf numFmtId="0" fontId="21" fillId="2" borderId="34" xfId="0" applyFont="1" applyFill="1" applyBorder="1" applyAlignment="1" applyProtection="1">
      <alignment horizontal="center" vertical="center"/>
      <protection locked="0"/>
    </xf>
    <xf numFmtId="0" fontId="19" fillId="3" borderId="26" xfId="0" applyFont="1" applyFill="1" applyBorder="1">
      <alignment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98" xfId="0" applyFont="1" applyBorder="1">
      <alignment vertical="center"/>
    </xf>
    <xf numFmtId="0" fontId="19" fillId="0" borderId="99" xfId="0" applyFont="1" applyBorder="1">
      <alignment vertical="center"/>
    </xf>
    <xf numFmtId="0" fontId="19" fillId="0" borderId="105" xfId="0" applyFont="1" applyBorder="1">
      <alignment vertical="center"/>
    </xf>
    <xf numFmtId="0" fontId="19" fillId="0" borderId="106" xfId="0" applyFont="1" applyBorder="1">
      <alignment vertical="center"/>
    </xf>
    <xf numFmtId="0" fontId="19" fillId="0" borderId="69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71" xfId="0" applyFont="1" applyBorder="1">
      <alignment vertical="center"/>
    </xf>
    <xf numFmtId="0" fontId="19" fillId="0" borderId="86" xfId="0" applyFont="1" applyBorder="1">
      <alignment vertical="center"/>
    </xf>
    <xf numFmtId="0" fontId="24" fillId="0" borderId="72" xfId="0" applyFont="1" applyBorder="1" applyAlignment="1">
      <alignment horizontal="center" vertical="center"/>
    </xf>
    <xf numFmtId="49" fontId="19" fillId="2" borderId="1" xfId="0" applyNumberFormat="1" applyFont="1" applyFill="1" applyBorder="1" applyAlignment="1" applyProtection="1">
      <alignment horizontal="center" vertical="center"/>
      <protection locked="0"/>
    </xf>
    <xf numFmtId="0" fontId="19" fillId="2" borderId="54" xfId="0" applyFont="1" applyFill="1" applyBorder="1" applyAlignment="1" applyProtection="1">
      <alignment horizontal="center" vertical="center"/>
      <protection locked="0"/>
    </xf>
    <xf numFmtId="0" fontId="19" fillId="2" borderId="49" xfId="0" applyFont="1" applyFill="1" applyBorder="1" applyAlignment="1" applyProtection="1">
      <alignment horizontal="center" vertical="center"/>
      <protection locked="0"/>
    </xf>
    <xf numFmtId="0" fontId="19" fillId="0" borderId="73" xfId="0" applyFont="1" applyBorder="1" applyAlignment="1">
      <alignment horizontal="center" vertical="center"/>
    </xf>
    <xf numFmtId="0" fontId="19" fillId="0" borderId="74" xfId="0" applyFont="1" applyBorder="1">
      <alignment vertical="center"/>
    </xf>
    <xf numFmtId="0" fontId="19" fillId="0" borderId="89" xfId="0" applyFont="1" applyBorder="1">
      <alignment vertical="center"/>
    </xf>
    <xf numFmtId="0" fontId="24" fillId="0" borderId="75" xfId="0" applyFont="1" applyBorder="1" applyAlignment="1">
      <alignment horizontal="center" vertical="center"/>
    </xf>
    <xf numFmtId="49" fontId="19" fillId="2" borderId="32" xfId="0" applyNumberFormat="1" applyFont="1" applyFill="1" applyBorder="1" applyAlignment="1" applyProtection="1">
      <alignment horizontal="center" vertical="center"/>
      <protection locked="0"/>
    </xf>
    <xf numFmtId="0" fontId="19" fillId="2" borderId="55" xfId="0" applyFont="1" applyFill="1" applyBorder="1" applyAlignment="1" applyProtection="1">
      <alignment horizontal="center" vertical="center"/>
      <protection locked="0"/>
    </xf>
    <xf numFmtId="0" fontId="19" fillId="2" borderId="50" xfId="0" applyFont="1" applyFill="1" applyBorder="1" applyAlignment="1" applyProtection="1">
      <alignment horizontal="center" vertical="center"/>
      <protection locked="0"/>
    </xf>
    <xf numFmtId="0" fontId="19" fillId="2" borderId="57" xfId="0" applyFont="1" applyFill="1" applyBorder="1" applyAlignment="1" applyProtection="1">
      <alignment horizontal="center" vertical="center"/>
      <protection locked="0"/>
    </xf>
    <xf numFmtId="0" fontId="19" fillId="2" borderId="23" xfId="0" applyFont="1" applyFill="1" applyBorder="1" applyAlignment="1" applyProtection="1">
      <alignment horizontal="center" vertical="center"/>
      <protection locked="0"/>
    </xf>
    <xf numFmtId="0" fontId="19" fillId="0" borderId="85" xfId="0" applyFont="1" applyBorder="1" applyAlignment="1">
      <alignment horizontal="center" vertical="center"/>
    </xf>
    <xf numFmtId="0" fontId="19" fillId="0" borderId="77" xfId="0" applyFont="1" applyBorder="1">
      <alignment vertical="center"/>
    </xf>
    <xf numFmtId="0" fontId="19" fillId="0" borderId="92" xfId="0" applyFont="1" applyBorder="1">
      <alignment vertical="center"/>
    </xf>
    <xf numFmtId="0" fontId="24" fillId="0" borderId="78" xfId="0" applyFont="1" applyBorder="1" applyAlignment="1">
      <alignment horizontal="center" vertical="center"/>
    </xf>
    <xf numFmtId="49" fontId="19" fillId="2" borderId="35" xfId="0" applyNumberFormat="1" applyFont="1" applyFill="1" applyBorder="1" applyAlignment="1" applyProtection="1">
      <alignment horizontal="center" vertical="center"/>
      <protection locked="0"/>
    </xf>
    <xf numFmtId="0" fontId="19" fillId="2" borderId="56" xfId="0" applyFont="1" applyFill="1" applyBorder="1" applyAlignment="1" applyProtection="1">
      <alignment horizontal="center" vertical="center"/>
      <protection locked="0"/>
    </xf>
    <xf numFmtId="0" fontId="19" fillId="2" borderId="43" xfId="0" applyFont="1" applyFill="1" applyBorder="1" applyAlignment="1" applyProtection="1">
      <alignment horizontal="center" vertical="center"/>
      <protection locked="0"/>
    </xf>
    <xf numFmtId="0" fontId="19" fillId="2" borderId="59" xfId="0" applyFont="1" applyFill="1" applyBorder="1" applyAlignment="1" applyProtection="1">
      <alignment horizontal="center" vertical="center"/>
      <protection locked="0"/>
    </xf>
    <xf numFmtId="0" fontId="19" fillId="2" borderId="30" xfId="0" applyFont="1" applyFill="1" applyBorder="1" applyAlignment="1" applyProtection="1">
      <alignment horizontal="center" vertical="center"/>
      <protection locked="0"/>
    </xf>
    <xf numFmtId="0" fontId="19" fillId="0" borderId="79" xfId="0" applyFont="1" applyBorder="1" applyAlignment="1">
      <alignment horizontal="center" vertical="center"/>
    </xf>
    <xf numFmtId="0" fontId="19" fillId="0" borderId="80" xfId="0" applyFont="1" applyBorder="1">
      <alignment vertical="center"/>
    </xf>
    <xf numFmtId="0" fontId="19" fillId="0" borderId="91" xfId="0" applyFont="1" applyBorder="1">
      <alignment vertical="center"/>
    </xf>
    <xf numFmtId="0" fontId="24" fillId="0" borderId="107" xfId="0" applyFont="1" applyBorder="1" applyAlignment="1">
      <alignment horizontal="center" vertical="center"/>
    </xf>
    <xf numFmtId="0" fontId="19" fillId="0" borderId="82" xfId="0" applyFont="1" applyBorder="1" applyAlignment="1">
      <alignment horizontal="center" vertical="center"/>
    </xf>
    <xf numFmtId="0" fontId="19" fillId="0" borderId="83" xfId="0" applyFont="1" applyBorder="1">
      <alignment vertical="center"/>
    </xf>
    <xf numFmtId="0" fontId="19" fillId="0" borderId="90" xfId="0" applyFont="1" applyBorder="1">
      <alignment vertical="center"/>
    </xf>
    <xf numFmtId="0" fontId="24" fillId="0" borderId="84" xfId="0" applyFont="1" applyBorder="1" applyAlignment="1">
      <alignment horizontal="center" vertical="center"/>
    </xf>
    <xf numFmtId="0" fontId="24" fillId="0" borderId="97" xfId="0" applyFont="1" applyBorder="1" applyAlignment="1">
      <alignment horizontal="center" vertical="center"/>
    </xf>
    <xf numFmtId="0" fontId="19" fillId="0" borderId="21" xfId="0" applyFont="1" applyBorder="1">
      <alignment vertical="center"/>
    </xf>
    <xf numFmtId="0" fontId="19" fillId="0" borderId="11" xfId="0" applyFont="1" applyBorder="1">
      <alignment vertical="center"/>
    </xf>
    <xf numFmtId="0" fontId="19" fillId="0" borderId="110" xfId="0" applyFont="1" applyBorder="1">
      <alignment vertical="center"/>
    </xf>
    <xf numFmtId="0" fontId="19" fillId="0" borderId="109" xfId="0" applyFont="1" applyBorder="1">
      <alignment vertical="center"/>
    </xf>
    <xf numFmtId="0" fontId="24" fillId="0" borderId="81" xfId="0" applyFont="1" applyBorder="1" applyAlignment="1">
      <alignment horizontal="center" vertical="center"/>
    </xf>
    <xf numFmtId="0" fontId="19" fillId="0" borderId="8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100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" fillId="0" borderId="54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176" fontId="19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32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35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58" xfId="0" applyNumberFormat="1" applyFont="1" applyFill="1" applyBorder="1" applyAlignment="1" applyProtection="1">
      <alignment horizontal="center" vertical="center" shrinkToFit="1"/>
      <protection locked="0"/>
    </xf>
    <xf numFmtId="0" fontId="19" fillId="4" borderId="54" xfId="0" applyFont="1" applyFill="1" applyBorder="1" applyAlignment="1">
      <alignment horizontal="center" vertical="center" shrinkToFit="1"/>
    </xf>
    <xf numFmtId="0" fontId="19" fillId="4" borderId="55" xfId="0" applyFont="1" applyFill="1" applyBorder="1" applyAlignment="1">
      <alignment horizontal="center" vertical="center" shrinkToFit="1"/>
    </xf>
    <xf numFmtId="0" fontId="19" fillId="4" borderId="57" xfId="0" applyFont="1" applyFill="1" applyBorder="1" applyAlignment="1">
      <alignment horizontal="center" vertical="center" shrinkToFit="1"/>
    </xf>
    <xf numFmtId="0" fontId="19" fillId="4" borderId="56" xfId="0" applyFont="1" applyFill="1" applyBorder="1" applyAlignment="1">
      <alignment horizontal="center" vertical="center" shrinkToFit="1"/>
    </xf>
    <xf numFmtId="0" fontId="19" fillId="4" borderId="59" xfId="0" applyFont="1" applyFill="1" applyBorder="1" applyAlignment="1">
      <alignment horizontal="center" vertical="center" shrinkToFit="1"/>
    </xf>
    <xf numFmtId="0" fontId="19" fillId="0" borderId="54" xfId="0" applyFont="1" applyBorder="1" applyAlignment="1">
      <alignment horizontal="center" vertical="center" shrinkToFit="1"/>
    </xf>
    <xf numFmtId="0" fontId="19" fillId="0" borderId="55" xfId="0" applyFont="1" applyBorder="1" applyAlignment="1">
      <alignment horizontal="center" vertical="center" shrinkToFit="1"/>
    </xf>
    <xf numFmtId="0" fontId="19" fillId="0" borderId="57" xfId="0" applyFont="1" applyBorder="1" applyAlignment="1">
      <alignment horizontal="center" vertical="center" shrinkToFit="1"/>
    </xf>
    <xf numFmtId="0" fontId="19" fillId="0" borderId="56" xfId="0" applyFont="1" applyBorder="1" applyAlignment="1">
      <alignment horizontal="center" vertical="center" shrinkToFit="1"/>
    </xf>
    <xf numFmtId="0" fontId="19" fillId="0" borderId="59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1" fillId="2" borderId="33" xfId="0" applyFont="1" applyFill="1" applyBorder="1" applyAlignment="1" applyProtection="1">
      <alignment horizontal="center" vertical="center"/>
      <protection locked="0"/>
    </xf>
    <xf numFmtId="0" fontId="11" fillId="2" borderId="42" xfId="0" applyFont="1" applyFill="1" applyBorder="1" applyAlignment="1" applyProtection="1">
      <alignment horizontal="center" vertical="center"/>
      <protection locked="0"/>
    </xf>
    <xf numFmtId="0" fontId="11" fillId="2" borderId="43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2" borderId="62" xfId="0" applyFont="1" applyFill="1" applyBorder="1" applyAlignment="1" applyProtection="1">
      <alignment horizontal="center" vertical="center"/>
      <protection locked="0"/>
    </xf>
    <xf numFmtId="0" fontId="2" fillId="2" borderId="63" xfId="0" applyFont="1" applyFill="1" applyBorder="1" applyAlignment="1" applyProtection="1">
      <alignment horizontal="center" vertical="center"/>
      <protection locked="0"/>
    </xf>
    <xf numFmtId="0" fontId="2" fillId="2" borderId="65" xfId="0" applyFont="1" applyFill="1" applyBorder="1" applyAlignment="1" applyProtection="1">
      <alignment horizontal="center" vertical="center"/>
      <protection locked="0"/>
    </xf>
    <xf numFmtId="0" fontId="2" fillId="2" borderId="60" xfId="0" applyFont="1" applyFill="1" applyBorder="1" applyAlignment="1" applyProtection="1">
      <alignment horizontal="center" vertical="center"/>
      <protection locked="0"/>
    </xf>
    <xf numFmtId="0" fontId="2" fillId="2" borderId="61" xfId="0" applyFont="1" applyFill="1" applyBorder="1" applyAlignment="1" applyProtection="1">
      <alignment horizontal="center" vertical="center"/>
      <protection locked="0"/>
    </xf>
    <xf numFmtId="0" fontId="2" fillId="2" borderId="64" xfId="0" applyFont="1" applyFill="1" applyBorder="1" applyAlignment="1" applyProtection="1">
      <alignment horizontal="center" vertical="center"/>
      <protection locked="0"/>
    </xf>
    <xf numFmtId="0" fontId="12" fillId="3" borderId="16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1" fillId="2" borderId="31" xfId="0" applyFont="1" applyFill="1" applyBorder="1" applyAlignment="1" applyProtection="1">
      <alignment horizontal="center" vertical="center"/>
      <protection locked="0"/>
    </xf>
    <xf numFmtId="0" fontId="11" fillId="2" borderId="45" xfId="0" applyFont="1" applyFill="1" applyBorder="1" applyAlignment="1" applyProtection="1">
      <alignment horizontal="center" vertical="center"/>
      <protection locked="0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0" fontId="11" fillId="2" borderId="29" xfId="0" applyFont="1" applyFill="1" applyBorder="1" applyAlignment="1" applyProtection="1">
      <alignment horizontal="center" vertical="center"/>
      <protection locked="0"/>
    </xf>
    <xf numFmtId="0" fontId="11" fillId="2" borderId="30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1" fillId="2" borderId="38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93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2" fillId="0" borderId="94" xfId="0" applyFont="1" applyBorder="1" applyAlignment="1">
      <alignment horizontal="center" vertical="center" wrapText="1"/>
    </xf>
    <xf numFmtId="0" fontId="2" fillId="0" borderId="102" xfId="0" applyFont="1" applyBorder="1" applyAlignment="1">
      <alignment horizontal="center" vertical="center" wrapText="1"/>
    </xf>
    <xf numFmtId="0" fontId="2" fillId="0" borderId="103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19" fillId="2" borderId="60" xfId="0" applyFont="1" applyFill="1" applyBorder="1" applyAlignment="1" applyProtection="1">
      <alignment horizontal="center" vertical="center"/>
      <protection locked="0"/>
    </xf>
    <xf numFmtId="0" fontId="19" fillId="2" borderId="61" xfId="0" applyFont="1" applyFill="1" applyBorder="1" applyAlignment="1" applyProtection="1">
      <alignment horizontal="center" vertical="center"/>
      <protection locked="0"/>
    </xf>
    <xf numFmtId="0" fontId="19" fillId="2" borderId="64" xfId="0" applyFont="1" applyFill="1" applyBorder="1" applyAlignment="1" applyProtection="1">
      <alignment horizontal="center" vertical="center"/>
      <protection locked="0"/>
    </xf>
    <xf numFmtId="0" fontId="19" fillId="0" borderId="60" xfId="0" applyFont="1" applyBorder="1" applyAlignment="1">
      <alignment horizontal="center" vertical="center" shrinkToFit="1"/>
    </xf>
    <xf numFmtId="0" fontId="19" fillId="0" borderId="61" xfId="0" applyFont="1" applyBorder="1" applyAlignment="1">
      <alignment horizontal="center" vertical="center" shrinkToFit="1"/>
    </xf>
    <xf numFmtId="0" fontId="19" fillId="0" borderId="64" xfId="0" applyFont="1" applyBorder="1" applyAlignment="1">
      <alignment horizontal="center" vertical="center" shrinkToFit="1"/>
    </xf>
    <xf numFmtId="0" fontId="19" fillId="2" borderId="62" xfId="0" applyFont="1" applyFill="1" applyBorder="1" applyAlignment="1" applyProtection="1">
      <alignment horizontal="center" vertical="center"/>
      <protection locked="0"/>
    </xf>
    <xf numFmtId="0" fontId="19" fillId="2" borderId="63" xfId="0" applyFont="1" applyFill="1" applyBorder="1" applyAlignment="1" applyProtection="1">
      <alignment horizontal="center" vertical="center"/>
      <protection locked="0"/>
    </xf>
    <xf numFmtId="0" fontId="19" fillId="2" borderId="65" xfId="0" applyFont="1" applyFill="1" applyBorder="1" applyAlignment="1" applyProtection="1">
      <alignment horizontal="center" vertical="center"/>
      <protection locked="0"/>
    </xf>
    <xf numFmtId="0" fontId="19" fillId="0" borderId="60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19" fillId="0" borderId="62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/>
    </xf>
    <xf numFmtId="0" fontId="22" fillId="3" borderId="33" xfId="0" applyFont="1" applyFill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 wrapText="1"/>
    </xf>
    <xf numFmtId="0" fontId="19" fillId="0" borderId="67" xfId="0" applyFont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wrapText="1"/>
    </xf>
    <xf numFmtId="0" fontId="19" fillId="0" borderId="108" xfId="0" applyFont="1" applyBorder="1" applyAlignment="1">
      <alignment horizontal="center" vertical="center" wrapText="1"/>
    </xf>
    <xf numFmtId="0" fontId="21" fillId="2" borderId="33" xfId="0" applyFont="1" applyFill="1" applyBorder="1" applyAlignment="1" applyProtection="1">
      <alignment horizontal="center" vertical="center"/>
      <protection locked="0"/>
    </xf>
    <xf numFmtId="0" fontId="21" fillId="2" borderId="42" xfId="0" applyFont="1" applyFill="1" applyBorder="1" applyAlignment="1" applyProtection="1">
      <alignment horizontal="center" vertical="center"/>
      <protection locked="0"/>
    </xf>
    <xf numFmtId="0" fontId="21" fillId="2" borderId="43" xfId="0" applyFont="1" applyFill="1" applyBorder="1" applyAlignment="1" applyProtection="1">
      <alignment horizontal="center" vertical="center"/>
      <protection locked="0"/>
    </xf>
    <xf numFmtId="0" fontId="21" fillId="2" borderId="31" xfId="0" applyFont="1" applyFill="1" applyBorder="1" applyAlignment="1" applyProtection="1">
      <alignment horizontal="center" vertical="center"/>
      <protection locked="0"/>
    </xf>
    <xf numFmtId="0" fontId="21" fillId="2" borderId="45" xfId="0" applyFont="1" applyFill="1" applyBorder="1" applyAlignment="1" applyProtection="1">
      <alignment horizontal="center" vertical="center"/>
      <protection locked="0"/>
    </xf>
    <xf numFmtId="0" fontId="19" fillId="0" borderId="2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01" xfId="0" applyFont="1" applyBorder="1" applyAlignment="1">
      <alignment horizontal="center" vertical="center"/>
    </xf>
    <xf numFmtId="0" fontId="19" fillId="0" borderId="93" xfId="0" applyFont="1" applyBorder="1" applyAlignment="1">
      <alignment horizontal="center" vertical="center" wrapText="1"/>
    </xf>
    <xf numFmtId="0" fontId="19" fillId="0" borderId="95" xfId="0" applyFont="1" applyBorder="1" applyAlignment="1">
      <alignment horizontal="center" vertical="center" wrapText="1"/>
    </xf>
    <xf numFmtId="0" fontId="19" fillId="0" borderId="104" xfId="0" applyFont="1" applyBorder="1" applyAlignment="1">
      <alignment horizontal="center" vertical="center" wrapText="1"/>
    </xf>
    <xf numFmtId="0" fontId="19" fillId="0" borderId="94" xfId="0" applyFont="1" applyBorder="1" applyAlignment="1">
      <alignment horizontal="center" vertical="center" wrapText="1"/>
    </xf>
    <xf numFmtId="0" fontId="19" fillId="0" borderId="103" xfId="0" applyFont="1" applyBorder="1" applyAlignment="1">
      <alignment horizontal="center" vertical="center" wrapText="1"/>
    </xf>
    <xf numFmtId="0" fontId="19" fillId="0" borderId="102" xfId="0" applyFont="1" applyBorder="1" applyAlignment="1">
      <alignment horizontal="center" vertical="center" wrapText="1"/>
    </xf>
    <xf numFmtId="0" fontId="21" fillId="2" borderId="6" xfId="0" applyFont="1" applyFill="1" applyBorder="1" applyAlignment="1" applyProtection="1">
      <alignment horizontal="center" vertical="center"/>
      <protection locked="0"/>
    </xf>
    <xf numFmtId="0" fontId="21" fillId="2" borderId="7" xfId="0" applyFont="1" applyFill="1" applyBorder="1" applyAlignment="1" applyProtection="1">
      <alignment horizontal="center" vertical="center"/>
      <protection locked="0"/>
    </xf>
    <xf numFmtId="0" fontId="21" fillId="2" borderId="8" xfId="0" applyFont="1" applyFill="1" applyBorder="1" applyAlignment="1" applyProtection="1">
      <alignment horizontal="center" vertical="center"/>
      <protection locked="0"/>
    </xf>
    <xf numFmtId="0" fontId="20" fillId="0" borderId="3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13" fillId="0" borderId="112" xfId="0" applyFont="1" applyBorder="1" applyAlignment="1">
      <alignment horizontal="center" vertical="center"/>
    </xf>
    <xf numFmtId="0" fontId="13" fillId="0" borderId="113" xfId="0" applyFont="1" applyBorder="1" applyAlignment="1">
      <alignment horizontal="center" vertical="center"/>
    </xf>
    <xf numFmtId="0" fontId="21" fillId="2" borderId="18" xfId="0" applyFont="1" applyFill="1" applyBorder="1" applyAlignment="1" applyProtection="1">
      <alignment horizontal="center" vertical="center"/>
      <protection locked="0"/>
    </xf>
    <xf numFmtId="0" fontId="21" fillId="2" borderId="38" xfId="0" applyFont="1" applyFill="1" applyBorder="1" applyAlignment="1" applyProtection="1">
      <alignment horizontal="center" vertical="center"/>
      <protection locked="0"/>
    </xf>
    <xf numFmtId="0" fontId="20" fillId="3" borderId="19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1" fillId="2" borderId="28" xfId="0" applyFont="1" applyFill="1" applyBorder="1" applyAlignment="1" applyProtection="1">
      <alignment horizontal="center" vertical="center"/>
      <protection locked="0"/>
    </xf>
    <xf numFmtId="0" fontId="21" fillId="2" borderId="29" xfId="0" applyFont="1" applyFill="1" applyBorder="1" applyAlignment="1" applyProtection="1">
      <alignment horizontal="center" vertical="center"/>
      <protection locked="0"/>
    </xf>
    <xf numFmtId="0" fontId="21" fillId="2" borderId="30" xfId="0" applyFont="1" applyFill="1" applyBorder="1" applyAlignment="1" applyProtection="1">
      <alignment horizontal="center" vertical="center"/>
      <protection locked="0"/>
    </xf>
    <xf numFmtId="0" fontId="21" fillId="0" borderId="10" xfId="0" applyFont="1" applyBorder="1" applyAlignment="1">
      <alignment horizontal="center" vertical="center"/>
    </xf>
    <xf numFmtId="0" fontId="21" fillId="0" borderId="101" xfId="0" applyFont="1" applyBorder="1" applyAlignment="1">
      <alignment horizontal="center" vertical="center"/>
    </xf>
    <xf numFmtId="0" fontId="11" fillId="0" borderId="111" xfId="0" applyFont="1" applyBorder="1" applyAlignment="1">
      <alignment horizontal="center" vertical="center"/>
    </xf>
    <xf numFmtId="0" fontId="20" fillId="3" borderId="37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19" fillId="0" borderId="96" xfId="0" applyFont="1" applyBorder="1" applyAlignment="1">
      <alignment horizontal="center" vertical="center"/>
    </xf>
  </cellXfs>
  <cellStyles count="1">
    <cellStyle name="標準" xfId="0" builtinId="0"/>
  </cellStyles>
  <dxfs count="3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8000"/>
      <color rgb="FF006699"/>
      <color rgb="FF3333FF"/>
      <color rgb="FFCC00CC"/>
      <color rgb="FFCC00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101600</xdr:colOff>
      <xdr:row>6</xdr:row>
      <xdr:rowOff>88900</xdr:rowOff>
    </xdr:from>
    <xdr:to>
      <xdr:col>16</xdr:col>
      <xdr:colOff>730250</xdr:colOff>
      <xdr:row>7</xdr:row>
      <xdr:rowOff>231775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89850" y="1879600"/>
          <a:ext cx="3238500" cy="333375"/>
        </a:xfrm>
        <a:prstGeom prst="borderCallout1">
          <a:avLst>
            <a:gd name="adj1" fmla="val 655"/>
            <a:gd name="adj2" fmla="val 16900"/>
            <a:gd name="adj3" fmla="val -224643"/>
            <a:gd name="adj4" fmla="val 245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申込責任者が審判をされない場合は「</a:t>
          </a:r>
          <a:r>
            <a:rPr kumimoji="1" lang="en-US" altLang="ja-JP" sz="1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×</a:t>
          </a:r>
          <a:r>
            <a:rPr kumimoji="1" lang="ja-JP" altLang="en-US" sz="1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」を記入</a:t>
          </a:r>
          <a:endParaRPr kumimoji="1" lang="en-US" altLang="ja-JP" sz="10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</xdr:col>
      <xdr:colOff>85725</xdr:colOff>
      <xdr:row>6</xdr:row>
      <xdr:rowOff>82550</xdr:rowOff>
    </xdr:from>
    <xdr:to>
      <xdr:col>10</xdr:col>
      <xdr:colOff>1016000</xdr:colOff>
      <xdr:row>7</xdr:row>
      <xdr:rowOff>225425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727575" y="1873250"/>
          <a:ext cx="2308225" cy="333375"/>
        </a:xfrm>
        <a:prstGeom prst="borderCallout1">
          <a:avLst>
            <a:gd name="adj1" fmla="val 3512"/>
            <a:gd name="adj2" fmla="val 1806"/>
            <a:gd name="adj3" fmla="val -213215"/>
            <a:gd name="adj4" fmla="val -119765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半角で「Ａ」～「Ｄ」の記号を記入</a:t>
          </a:r>
          <a:endParaRPr kumimoji="1" lang="en-US" altLang="ja-JP" sz="10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oneCellAnchor>
    <xdr:from>
      <xdr:col>1</xdr:col>
      <xdr:colOff>819150</xdr:colOff>
      <xdr:row>6</xdr:row>
      <xdr:rowOff>126462</xdr:rowOff>
    </xdr:from>
    <xdr:ext cx="3232150" cy="259045"/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82700" y="1917162"/>
          <a:ext cx="3232150" cy="259045"/>
        </a:xfrm>
        <a:prstGeom prst="borderCallout1">
          <a:avLst>
            <a:gd name="adj1" fmla="val 53512"/>
            <a:gd name="adj2" fmla="val -173"/>
            <a:gd name="adj3" fmla="val 246412"/>
            <a:gd name="adj4" fmla="val -29056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ctr">
          <a:spAutoFit/>
        </a:bodyPr>
        <a:lstStyle/>
        <a:p>
          <a:pPr algn="l"/>
          <a:r>
            <a:rPr kumimoji="1" lang="ja-JP" altLang="en-US" sz="1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中学は「○○○－△△」、大学は「６－○○」で記入</a:t>
          </a:r>
          <a:endParaRPr kumimoji="1" lang="en-US" altLang="ja-JP" sz="10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1074446</xdr:colOff>
      <xdr:row>7</xdr:row>
      <xdr:rowOff>177800</xdr:rowOff>
    </xdr:from>
    <xdr:to>
      <xdr:col>7</xdr:col>
      <xdr:colOff>774700</xdr:colOff>
      <xdr:row>8</xdr:row>
      <xdr:rowOff>166255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537996" y="2209800"/>
          <a:ext cx="4018254" cy="242455"/>
        </a:xfrm>
        <a:prstGeom prst="borderCallout1">
          <a:avLst>
            <a:gd name="adj1" fmla="val 53512"/>
            <a:gd name="adj2" fmla="val -173"/>
            <a:gd name="adj3" fmla="val 133807"/>
            <a:gd name="adj4" fmla="val -33834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中学は「○○○－△△」、大学は「６－○○」で記入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698500</xdr:colOff>
      <xdr:row>6</xdr:row>
      <xdr:rowOff>82550</xdr:rowOff>
    </xdr:from>
    <xdr:to>
      <xdr:col>16</xdr:col>
      <xdr:colOff>612775</xdr:colOff>
      <xdr:row>7</xdr:row>
      <xdr:rowOff>225425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858000" y="1860550"/>
          <a:ext cx="4257675" cy="396875"/>
        </a:xfrm>
        <a:prstGeom prst="borderCallout1">
          <a:avLst>
            <a:gd name="adj1" fmla="val 655"/>
            <a:gd name="adj2" fmla="val 16900"/>
            <a:gd name="adj3" fmla="val -177914"/>
            <a:gd name="adj4" fmla="val 14660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申込責任者が審判をされない場合は「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×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」を記入して下さい。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00CC"/>
  </sheetPr>
  <dimension ref="A1:AA63"/>
  <sheetViews>
    <sheetView zoomScale="75" zoomScaleNormal="75" zoomScaleSheetLayoutView="100" workbookViewId="0">
      <selection activeCell="C3" sqref="C3:E3"/>
    </sheetView>
  </sheetViews>
  <sheetFormatPr defaultColWidth="9" defaultRowHeight="13" x14ac:dyDescent="0.2"/>
  <cols>
    <col min="1" max="1" width="6.6328125" style="1" customWidth="1"/>
    <col min="2" max="2" width="17.453125" style="1" customWidth="1"/>
    <col min="3" max="4" width="5" style="1" customWidth="1"/>
    <col min="5" max="5" width="16.1796875" style="1" customWidth="1"/>
    <col min="6" max="6" width="5" style="1" customWidth="1"/>
    <col min="7" max="8" width="11.1796875" style="1" customWidth="1"/>
    <col min="9" max="9" width="1.90625" style="1" customWidth="1"/>
    <col min="10" max="10" width="6.6328125" style="1" customWidth="1"/>
    <col min="11" max="11" width="17.453125" style="1" customWidth="1"/>
    <col min="12" max="13" width="5" style="1" customWidth="1"/>
    <col min="14" max="14" width="16.1796875" style="1" customWidth="1"/>
    <col min="15" max="15" width="5" style="1" customWidth="1"/>
    <col min="16" max="17" width="11.1796875" style="1" customWidth="1"/>
    <col min="18" max="18" width="1.36328125" style="1" customWidth="1"/>
    <col min="19" max="19" width="5" style="1" customWidth="1"/>
    <col min="20" max="20" width="9" style="1"/>
    <col min="21" max="21" width="15" style="1" customWidth="1"/>
    <col min="22" max="22" width="13.81640625" style="1" customWidth="1"/>
    <col min="23" max="23" width="1.90625" style="1" customWidth="1"/>
    <col min="24" max="24" width="6.1796875" style="1" customWidth="1"/>
    <col min="25" max="25" width="7.453125" style="1" customWidth="1"/>
    <col min="26" max="27" width="5" style="26" customWidth="1"/>
    <col min="28" max="16384" width="9" style="1"/>
  </cols>
  <sheetData>
    <row r="1" spans="1:27" ht="23" x14ac:dyDescent="0.2">
      <c r="A1" s="3" t="s">
        <v>106</v>
      </c>
      <c r="B1" s="4"/>
      <c r="C1" s="4"/>
      <c r="D1" s="4"/>
      <c r="E1" s="4"/>
      <c r="F1" s="4"/>
      <c r="G1" s="4"/>
      <c r="H1" s="4"/>
      <c r="I1" s="4"/>
      <c r="J1" s="4"/>
      <c r="M1" s="5" t="s">
        <v>24</v>
      </c>
      <c r="N1" s="169" t="s">
        <v>107</v>
      </c>
      <c r="O1" s="169"/>
      <c r="P1" s="169"/>
      <c r="Q1" s="169"/>
      <c r="S1" s="2"/>
      <c r="T1" s="7" t="s">
        <v>96</v>
      </c>
      <c r="U1" s="8" t="s">
        <v>55</v>
      </c>
      <c r="V1" s="7">
        <v>400</v>
      </c>
      <c r="W1" s="7">
        <v>400</v>
      </c>
      <c r="X1" s="2"/>
      <c r="Y1" s="2"/>
      <c r="Z1" s="2"/>
      <c r="AA1" s="2"/>
    </row>
    <row r="2" spans="1:27" ht="15" customHeight="1" thickBot="1" x14ac:dyDescent="0.25">
      <c r="S2" s="2"/>
      <c r="T2" s="7" t="s">
        <v>97</v>
      </c>
      <c r="U2" s="8" t="s">
        <v>56</v>
      </c>
      <c r="V2" s="7">
        <v>500</v>
      </c>
      <c r="W2" s="7">
        <v>600</v>
      </c>
      <c r="X2" s="2"/>
      <c r="Y2" s="2"/>
      <c r="Z2" s="2"/>
      <c r="AA2" s="2"/>
    </row>
    <row r="3" spans="1:27" ht="22.5" customHeight="1" thickBot="1" x14ac:dyDescent="0.25">
      <c r="B3" s="9" t="s">
        <v>1</v>
      </c>
      <c r="C3" s="227"/>
      <c r="D3" s="228"/>
      <c r="E3" s="229"/>
      <c r="G3" s="221" t="s">
        <v>12</v>
      </c>
      <c r="H3" s="222"/>
      <c r="J3" s="230" t="s">
        <v>14</v>
      </c>
      <c r="K3" s="10" t="s">
        <v>15</v>
      </c>
      <c r="L3" s="223" t="s">
        <v>16</v>
      </c>
      <c r="M3" s="224"/>
      <c r="N3" s="193" t="s">
        <v>17</v>
      </c>
      <c r="O3" s="194"/>
      <c r="P3" s="11">
        <f>COUNTA(F12:F41,O12:O41)</f>
        <v>0</v>
      </c>
      <c r="Q3" s="12" t="s">
        <v>20</v>
      </c>
      <c r="S3" s="2"/>
      <c r="T3" s="7" t="s">
        <v>98</v>
      </c>
      <c r="U3" s="8" t="s">
        <v>57</v>
      </c>
      <c r="V3" s="7">
        <v>700</v>
      </c>
      <c r="W3" s="7">
        <v>1000</v>
      </c>
      <c r="X3" s="2"/>
      <c r="Y3" s="2"/>
      <c r="Z3" s="2"/>
      <c r="AA3" s="2"/>
    </row>
    <row r="4" spans="1:27" ht="22.5" customHeight="1" thickBot="1" x14ac:dyDescent="0.25">
      <c r="B4" s="13" t="s">
        <v>60</v>
      </c>
      <c r="C4" s="14"/>
      <c r="D4" s="219" t="str">
        <f>IF($C$4="","",VLOOKUP(市内用申込シート!$C$4,T1:W6,2,0))</f>
        <v/>
      </c>
      <c r="E4" s="220"/>
      <c r="G4" s="15" t="s">
        <v>10</v>
      </c>
      <c r="H4" s="16" t="s">
        <v>11</v>
      </c>
      <c r="J4" s="231"/>
      <c r="K4" s="17" t="str">
        <f>IF(C5="","",C5)</f>
        <v/>
      </c>
      <c r="L4" s="225"/>
      <c r="M4" s="226"/>
      <c r="N4" s="195" t="s">
        <v>18</v>
      </c>
      <c r="O4" s="196"/>
      <c r="P4" s="18">
        <f>COUNTA(F45:F62,O45:O62)</f>
        <v>0</v>
      </c>
      <c r="Q4" s="19" t="s">
        <v>21</v>
      </c>
      <c r="S4" s="2"/>
      <c r="T4" s="7" t="s">
        <v>99</v>
      </c>
      <c r="U4" s="8" t="s">
        <v>58</v>
      </c>
      <c r="V4" s="7">
        <v>800</v>
      </c>
      <c r="W4" s="7">
        <v>1000</v>
      </c>
      <c r="X4" s="2"/>
      <c r="Y4" s="2"/>
      <c r="Z4" s="2"/>
      <c r="AA4" s="2"/>
    </row>
    <row r="5" spans="1:27" ht="22.5" customHeight="1" x14ac:dyDescent="0.2">
      <c r="B5" s="13" t="s">
        <v>0</v>
      </c>
      <c r="C5" s="215"/>
      <c r="D5" s="216"/>
      <c r="E5" s="217"/>
      <c r="G5" s="181" t="str">
        <f>IF(C4="","",VLOOKUP(C4,T1:W7,3,0))</f>
        <v/>
      </c>
      <c r="H5" s="183" t="str">
        <f>IF(C4="","",VLOOKUP(C4,T1:W7,4,0))</f>
        <v/>
      </c>
      <c r="J5" s="231"/>
      <c r="K5" s="20"/>
      <c r="L5" s="225"/>
      <c r="M5" s="226"/>
      <c r="N5" s="195" t="s">
        <v>19</v>
      </c>
      <c r="O5" s="196"/>
      <c r="P5" s="206" t="str">
        <f>IF(C4="","",G5*P3+H5*P4)</f>
        <v/>
      </c>
      <c r="Q5" s="21"/>
      <c r="S5" s="2"/>
      <c r="T5" s="7" t="s">
        <v>100</v>
      </c>
      <c r="U5" s="8" t="s">
        <v>87</v>
      </c>
      <c r="V5" s="7">
        <v>700</v>
      </c>
      <c r="W5" s="7">
        <v>1000</v>
      </c>
      <c r="X5" s="2"/>
      <c r="Y5" s="2"/>
      <c r="Z5" s="2"/>
      <c r="AA5" s="2"/>
    </row>
    <row r="6" spans="1:27" ht="22.5" customHeight="1" thickBot="1" x14ac:dyDescent="0.25">
      <c r="B6" s="22" t="s">
        <v>13</v>
      </c>
      <c r="C6" s="190"/>
      <c r="D6" s="191"/>
      <c r="E6" s="192"/>
      <c r="G6" s="182"/>
      <c r="H6" s="184"/>
      <c r="J6" s="232"/>
      <c r="K6" s="23"/>
      <c r="L6" s="210"/>
      <c r="M6" s="211"/>
      <c r="N6" s="208"/>
      <c r="O6" s="209"/>
      <c r="P6" s="207"/>
      <c r="Q6" s="24" t="s">
        <v>22</v>
      </c>
      <c r="S6" s="2"/>
      <c r="T6" s="25" t="s">
        <v>101</v>
      </c>
      <c r="U6" s="8" t="s">
        <v>88</v>
      </c>
      <c r="V6" s="25">
        <v>900</v>
      </c>
      <c r="W6" s="25">
        <v>1200</v>
      </c>
      <c r="X6" s="2"/>
      <c r="Y6" s="2"/>
      <c r="Z6" s="2"/>
      <c r="AA6" s="2"/>
    </row>
    <row r="7" spans="1:27" ht="15" customHeight="1" thickBot="1" x14ac:dyDescent="0.25">
      <c r="S7" s="2"/>
      <c r="T7" s="2" t="s">
        <v>102</v>
      </c>
      <c r="U7" s="2" t="s">
        <v>103</v>
      </c>
      <c r="V7" s="2">
        <v>1400</v>
      </c>
      <c r="W7" s="2">
        <v>1600</v>
      </c>
      <c r="X7" s="2"/>
      <c r="Y7" s="2"/>
      <c r="Z7" s="2"/>
      <c r="AA7" s="2"/>
    </row>
    <row r="8" spans="1:27" ht="22.5" customHeight="1" thickBot="1" x14ac:dyDescent="0.25">
      <c r="A8" s="179" t="s">
        <v>2</v>
      </c>
      <c r="B8" s="180"/>
      <c r="S8" s="2"/>
      <c r="T8" s="2"/>
      <c r="U8" s="2"/>
      <c r="V8" s="2"/>
      <c r="W8" s="2"/>
      <c r="X8" s="2"/>
      <c r="Y8" s="2"/>
      <c r="Z8" s="2"/>
      <c r="AA8" s="2"/>
    </row>
    <row r="9" spans="1:27" ht="15" customHeight="1" x14ac:dyDescent="0.2">
      <c r="A9" s="176" t="s">
        <v>61</v>
      </c>
      <c r="B9" s="212" t="s">
        <v>105</v>
      </c>
      <c r="C9" s="185" t="s">
        <v>5</v>
      </c>
      <c r="D9" s="185" t="s">
        <v>6</v>
      </c>
      <c r="E9" s="185" t="s">
        <v>7</v>
      </c>
      <c r="F9" s="185" t="s">
        <v>8</v>
      </c>
      <c r="G9" s="170" t="s">
        <v>29</v>
      </c>
      <c r="H9" s="173" t="s">
        <v>4</v>
      </c>
      <c r="J9" s="176" t="s">
        <v>61</v>
      </c>
      <c r="K9" s="212" t="s">
        <v>105</v>
      </c>
      <c r="L9" s="185" t="s">
        <v>5</v>
      </c>
      <c r="M9" s="185" t="s">
        <v>6</v>
      </c>
      <c r="N9" s="185" t="s">
        <v>7</v>
      </c>
      <c r="O9" s="185" t="s">
        <v>8</v>
      </c>
      <c r="P9" s="170" t="s">
        <v>29</v>
      </c>
      <c r="Q9" s="173" t="s">
        <v>4</v>
      </c>
      <c r="T9" s="2"/>
      <c r="U9" s="2"/>
      <c r="V9" s="2"/>
      <c r="W9" s="2"/>
      <c r="X9" s="2"/>
      <c r="Y9" s="2"/>
      <c r="Z9" s="2"/>
      <c r="AA9" s="2"/>
    </row>
    <row r="10" spans="1:27" ht="15" customHeight="1" x14ac:dyDescent="0.2">
      <c r="A10" s="177"/>
      <c r="B10" s="213"/>
      <c r="C10" s="186"/>
      <c r="D10" s="186"/>
      <c r="E10" s="188"/>
      <c r="F10" s="188"/>
      <c r="G10" s="171"/>
      <c r="H10" s="174"/>
      <c r="J10" s="177"/>
      <c r="K10" s="213"/>
      <c r="L10" s="186"/>
      <c r="M10" s="186"/>
      <c r="N10" s="188"/>
      <c r="O10" s="188"/>
      <c r="P10" s="171"/>
      <c r="Q10" s="174"/>
    </row>
    <row r="11" spans="1:27" ht="15" customHeight="1" thickBot="1" x14ac:dyDescent="0.25">
      <c r="A11" s="178"/>
      <c r="B11" s="214"/>
      <c r="C11" s="187"/>
      <c r="D11" s="187"/>
      <c r="E11" s="189"/>
      <c r="F11" s="189"/>
      <c r="G11" s="172"/>
      <c r="H11" s="175"/>
      <c r="J11" s="178"/>
      <c r="K11" s="214"/>
      <c r="L11" s="187"/>
      <c r="M11" s="187"/>
      <c r="N11" s="189"/>
      <c r="O11" s="189"/>
      <c r="P11" s="172"/>
      <c r="Q11" s="175"/>
      <c r="S11" s="27" t="s">
        <v>26</v>
      </c>
    </row>
    <row r="12" spans="1:27" ht="20.399999999999999" customHeight="1" x14ac:dyDescent="0.2">
      <c r="A12" s="28"/>
      <c r="B12" s="29"/>
      <c r="C12" s="29"/>
      <c r="D12" s="29"/>
      <c r="E12" s="30" t="str">
        <f>IF(A12="","",$C$3)</f>
        <v/>
      </c>
      <c r="F12" s="29"/>
      <c r="G12" s="148" t="str">
        <f t="shared" ref="G12:G41" si="0">IF(F12="","",VLOOKUP(F12,$T$13:$U$41,2,0))</f>
        <v/>
      </c>
      <c r="H12" s="31"/>
      <c r="J12" s="28"/>
      <c r="K12" s="29"/>
      <c r="L12" s="29"/>
      <c r="M12" s="29"/>
      <c r="N12" s="30" t="str">
        <f>IF(J12="","",$C$3)</f>
        <v/>
      </c>
      <c r="O12" s="29"/>
      <c r="P12" s="148" t="str">
        <f t="shared" ref="P12:P41" si="1">IF(O12="","",VLOOKUP(O12,$T$13:$U$41,2,0))</f>
        <v/>
      </c>
      <c r="Q12" s="31"/>
      <c r="S12" s="32" t="s">
        <v>25</v>
      </c>
      <c r="T12" s="33" t="s">
        <v>3</v>
      </c>
      <c r="U12" s="33" t="s">
        <v>27</v>
      </c>
      <c r="V12" s="34" t="s">
        <v>28</v>
      </c>
      <c r="W12" s="35"/>
      <c r="X12" s="36"/>
      <c r="Y12" s="37" t="s">
        <v>59</v>
      </c>
    </row>
    <row r="13" spans="1:27" ht="20.399999999999999" customHeight="1" x14ac:dyDescent="0.2">
      <c r="A13" s="38"/>
      <c r="B13" s="39"/>
      <c r="C13" s="39"/>
      <c r="D13" s="39"/>
      <c r="E13" s="40" t="str">
        <f t="shared" ref="E13:E41" si="2">IF(A13="","",$C$3)</f>
        <v/>
      </c>
      <c r="F13" s="39"/>
      <c r="G13" s="149" t="str">
        <f t="shared" si="0"/>
        <v/>
      </c>
      <c r="H13" s="41"/>
      <c r="J13" s="38"/>
      <c r="K13" s="39"/>
      <c r="L13" s="39"/>
      <c r="M13" s="39"/>
      <c r="N13" s="40" t="str">
        <f t="shared" ref="N13:N41" si="3">IF(J13="","",$C$3)</f>
        <v/>
      </c>
      <c r="O13" s="39"/>
      <c r="P13" s="149" t="str">
        <f t="shared" si="1"/>
        <v/>
      </c>
      <c r="Q13" s="41"/>
      <c r="S13" s="233" t="s">
        <v>30</v>
      </c>
      <c r="T13" s="42">
        <v>1</v>
      </c>
      <c r="U13" s="42" t="s">
        <v>32</v>
      </c>
      <c r="V13" s="237" t="s">
        <v>74</v>
      </c>
      <c r="W13" s="243" t="s">
        <v>75</v>
      </c>
      <c r="X13" s="240" t="s">
        <v>76</v>
      </c>
      <c r="Y13" s="43">
        <f t="shared" ref="Y13:Y43" si="4">Z13+AA13</f>
        <v>0</v>
      </c>
      <c r="Z13" s="26">
        <f>COUNTIF($F$12:$F$41,1)</f>
        <v>0</v>
      </c>
      <c r="AA13" s="26">
        <f>COUNTIF($O$12:$O$41,1)</f>
        <v>0</v>
      </c>
    </row>
    <row r="14" spans="1:27" ht="20.399999999999999" customHeight="1" x14ac:dyDescent="0.2">
      <c r="A14" s="38"/>
      <c r="B14" s="39"/>
      <c r="C14" s="39"/>
      <c r="D14" s="39"/>
      <c r="E14" s="40" t="str">
        <f t="shared" si="2"/>
        <v/>
      </c>
      <c r="F14" s="39"/>
      <c r="G14" s="149" t="str">
        <f t="shared" si="0"/>
        <v/>
      </c>
      <c r="H14" s="41"/>
      <c r="J14" s="38"/>
      <c r="K14" s="39"/>
      <c r="L14" s="39"/>
      <c r="M14" s="39"/>
      <c r="N14" s="40" t="str">
        <f t="shared" si="3"/>
        <v/>
      </c>
      <c r="O14" s="39"/>
      <c r="P14" s="149" t="str">
        <f t="shared" si="1"/>
        <v/>
      </c>
      <c r="Q14" s="41"/>
      <c r="S14" s="234"/>
      <c r="T14" s="44">
        <v>2</v>
      </c>
      <c r="U14" s="44" t="s">
        <v>33</v>
      </c>
      <c r="V14" s="238"/>
      <c r="W14" s="244"/>
      <c r="X14" s="241"/>
      <c r="Y14" s="45">
        <f t="shared" si="4"/>
        <v>0</v>
      </c>
      <c r="Z14" s="26">
        <f>COUNTIF($F$12:$F$41,2)</f>
        <v>0</v>
      </c>
      <c r="AA14" s="26">
        <f>COUNTIF($O$12:$O$41,2)</f>
        <v>0</v>
      </c>
    </row>
    <row r="15" spans="1:27" ht="20.399999999999999" customHeight="1" x14ac:dyDescent="0.2">
      <c r="A15" s="38"/>
      <c r="B15" s="39"/>
      <c r="C15" s="39"/>
      <c r="D15" s="39"/>
      <c r="E15" s="40" t="str">
        <f t="shared" si="2"/>
        <v/>
      </c>
      <c r="F15" s="39"/>
      <c r="G15" s="149" t="str">
        <f t="shared" si="0"/>
        <v/>
      </c>
      <c r="H15" s="41"/>
      <c r="J15" s="38"/>
      <c r="K15" s="39"/>
      <c r="L15" s="39"/>
      <c r="M15" s="39"/>
      <c r="N15" s="40" t="str">
        <f t="shared" si="3"/>
        <v/>
      </c>
      <c r="O15" s="39"/>
      <c r="P15" s="149" t="str">
        <f t="shared" si="1"/>
        <v/>
      </c>
      <c r="Q15" s="41"/>
      <c r="S15" s="234"/>
      <c r="T15" s="44">
        <v>3</v>
      </c>
      <c r="U15" s="44" t="s">
        <v>34</v>
      </c>
      <c r="V15" s="238"/>
      <c r="W15" s="244"/>
      <c r="X15" s="241"/>
      <c r="Y15" s="45">
        <f t="shared" si="4"/>
        <v>0</v>
      </c>
      <c r="Z15" s="26">
        <f>COUNTIF($F$12:$F$41,3)</f>
        <v>0</v>
      </c>
      <c r="AA15" s="26">
        <f>COUNTIF($O$12:$O$41,3)</f>
        <v>0</v>
      </c>
    </row>
    <row r="16" spans="1:27" ht="20.399999999999999" customHeight="1" thickBot="1" x14ac:dyDescent="0.25">
      <c r="A16" s="46"/>
      <c r="B16" s="47"/>
      <c r="C16" s="47"/>
      <c r="D16" s="47"/>
      <c r="E16" s="48" t="str">
        <f t="shared" si="2"/>
        <v/>
      </c>
      <c r="F16" s="47"/>
      <c r="G16" s="150" t="str">
        <f t="shared" si="0"/>
        <v/>
      </c>
      <c r="H16" s="49"/>
      <c r="J16" s="46"/>
      <c r="K16" s="47"/>
      <c r="L16" s="47"/>
      <c r="M16" s="47"/>
      <c r="N16" s="48" t="str">
        <f t="shared" si="3"/>
        <v/>
      </c>
      <c r="O16" s="47"/>
      <c r="P16" s="150" t="str">
        <f t="shared" si="1"/>
        <v/>
      </c>
      <c r="Q16" s="49"/>
      <c r="S16" s="234"/>
      <c r="T16" s="44">
        <v>4</v>
      </c>
      <c r="U16" s="44" t="s">
        <v>77</v>
      </c>
      <c r="V16" s="238"/>
      <c r="W16" s="244"/>
      <c r="X16" s="241"/>
      <c r="Y16" s="45">
        <f t="shared" si="4"/>
        <v>0</v>
      </c>
      <c r="Z16" s="26">
        <f>COUNTIF($F$12:$F$41,4)</f>
        <v>0</v>
      </c>
      <c r="AA16" s="26">
        <f>COUNTIF($O$12:$O$41,4)</f>
        <v>0</v>
      </c>
    </row>
    <row r="17" spans="1:27" ht="20.399999999999999" customHeight="1" x14ac:dyDescent="0.2">
      <c r="A17" s="28"/>
      <c r="B17" s="29"/>
      <c r="C17" s="29"/>
      <c r="D17" s="29"/>
      <c r="E17" s="30" t="str">
        <f t="shared" si="2"/>
        <v/>
      </c>
      <c r="F17" s="29"/>
      <c r="G17" s="148" t="str">
        <f t="shared" si="0"/>
        <v/>
      </c>
      <c r="H17" s="31"/>
      <c r="J17" s="28"/>
      <c r="K17" s="29"/>
      <c r="L17" s="29"/>
      <c r="M17" s="29"/>
      <c r="N17" s="30" t="str">
        <f t="shared" si="3"/>
        <v/>
      </c>
      <c r="O17" s="29"/>
      <c r="P17" s="148" t="str">
        <f t="shared" si="1"/>
        <v/>
      </c>
      <c r="Q17" s="31"/>
      <c r="S17" s="234"/>
      <c r="T17" s="44">
        <v>5</v>
      </c>
      <c r="U17" s="44" t="s">
        <v>35</v>
      </c>
      <c r="V17" s="238"/>
      <c r="W17" s="244"/>
      <c r="X17" s="241"/>
      <c r="Y17" s="45">
        <f t="shared" si="4"/>
        <v>0</v>
      </c>
      <c r="Z17" s="26">
        <f>COUNTIF($F$12:$F$41,5)</f>
        <v>0</v>
      </c>
      <c r="AA17" s="26">
        <f>COUNTIF($O$12:$O$41,5)</f>
        <v>0</v>
      </c>
    </row>
    <row r="18" spans="1:27" ht="20.399999999999999" customHeight="1" x14ac:dyDescent="0.2">
      <c r="A18" s="38"/>
      <c r="B18" s="39"/>
      <c r="C18" s="39"/>
      <c r="D18" s="39"/>
      <c r="E18" s="40" t="str">
        <f t="shared" si="2"/>
        <v/>
      </c>
      <c r="F18" s="39"/>
      <c r="G18" s="149" t="str">
        <f t="shared" si="0"/>
        <v/>
      </c>
      <c r="H18" s="41"/>
      <c r="J18" s="38"/>
      <c r="K18" s="39"/>
      <c r="L18" s="39"/>
      <c r="M18" s="39"/>
      <c r="N18" s="40" t="str">
        <f t="shared" si="3"/>
        <v/>
      </c>
      <c r="O18" s="39"/>
      <c r="P18" s="149" t="str">
        <f t="shared" si="1"/>
        <v/>
      </c>
      <c r="Q18" s="41"/>
      <c r="S18" s="234"/>
      <c r="T18" s="50">
        <v>6</v>
      </c>
      <c r="U18" s="50" t="s">
        <v>36</v>
      </c>
      <c r="V18" s="239"/>
      <c r="W18" s="245"/>
      <c r="X18" s="242"/>
      <c r="Y18" s="45">
        <f t="shared" si="4"/>
        <v>0</v>
      </c>
      <c r="Z18" s="26">
        <f>COUNTIF($F$12:$F$41,6)</f>
        <v>0</v>
      </c>
      <c r="AA18" s="26">
        <f>COUNTIF($O$12:$O$41,6)</f>
        <v>0</v>
      </c>
    </row>
    <row r="19" spans="1:27" ht="20.399999999999999" customHeight="1" x14ac:dyDescent="0.2">
      <c r="A19" s="38"/>
      <c r="B19" s="39"/>
      <c r="C19" s="39"/>
      <c r="D19" s="39"/>
      <c r="E19" s="40" t="str">
        <f t="shared" si="2"/>
        <v/>
      </c>
      <c r="F19" s="39"/>
      <c r="G19" s="149" t="str">
        <f t="shared" si="0"/>
        <v/>
      </c>
      <c r="H19" s="41"/>
      <c r="J19" s="38"/>
      <c r="K19" s="39"/>
      <c r="L19" s="39"/>
      <c r="M19" s="39"/>
      <c r="N19" s="40" t="str">
        <f t="shared" si="3"/>
        <v/>
      </c>
      <c r="O19" s="39"/>
      <c r="P19" s="149" t="str">
        <f t="shared" si="1"/>
        <v/>
      </c>
      <c r="Q19" s="41"/>
      <c r="S19" s="234"/>
      <c r="T19" s="42">
        <v>7</v>
      </c>
      <c r="U19" s="42" t="s">
        <v>37</v>
      </c>
      <c r="V19" s="237" t="s">
        <v>89</v>
      </c>
      <c r="W19" s="243" t="s">
        <v>92</v>
      </c>
      <c r="X19" s="240" t="s">
        <v>90</v>
      </c>
      <c r="Y19" s="43">
        <f t="shared" si="4"/>
        <v>0</v>
      </c>
      <c r="Z19" s="26">
        <f>COUNTIF($F$12:$F$41,7)</f>
        <v>0</v>
      </c>
      <c r="AA19" s="26">
        <f>COUNTIF($O$12:$O$41,7)</f>
        <v>0</v>
      </c>
    </row>
    <row r="20" spans="1:27" ht="20.399999999999999" customHeight="1" x14ac:dyDescent="0.2">
      <c r="A20" s="38"/>
      <c r="B20" s="39"/>
      <c r="C20" s="39"/>
      <c r="D20" s="39"/>
      <c r="E20" s="40" t="str">
        <f t="shared" si="2"/>
        <v/>
      </c>
      <c r="F20" s="39"/>
      <c r="G20" s="149" t="str">
        <f t="shared" si="0"/>
        <v/>
      </c>
      <c r="H20" s="41"/>
      <c r="J20" s="38"/>
      <c r="K20" s="39"/>
      <c r="L20" s="39"/>
      <c r="M20" s="39"/>
      <c r="N20" s="40" t="str">
        <f t="shared" si="3"/>
        <v/>
      </c>
      <c r="O20" s="39"/>
      <c r="P20" s="149" t="str">
        <f t="shared" si="1"/>
        <v/>
      </c>
      <c r="Q20" s="41"/>
      <c r="S20" s="234"/>
      <c r="T20" s="44">
        <v>8</v>
      </c>
      <c r="U20" s="44" t="s">
        <v>39</v>
      </c>
      <c r="V20" s="238"/>
      <c r="W20" s="244"/>
      <c r="X20" s="241"/>
      <c r="Y20" s="45">
        <f t="shared" si="4"/>
        <v>0</v>
      </c>
      <c r="Z20" s="26">
        <f>COUNTIF($F$12:$F$41,8)</f>
        <v>0</v>
      </c>
      <c r="AA20" s="26">
        <f>COUNTIF($O$12:$O$41,8)</f>
        <v>0</v>
      </c>
    </row>
    <row r="21" spans="1:27" ht="20.399999999999999" customHeight="1" thickBot="1" x14ac:dyDescent="0.25">
      <c r="A21" s="51"/>
      <c r="B21" s="52"/>
      <c r="C21" s="52"/>
      <c r="D21" s="52"/>
      <c r="E21" s="53" t="str">
        <f t="shared" si="2"/>
        <v/>
      </c>
      <c r="F21" s="52"/>
      <c r="G21" s="151" t="str">
        <f t="shared" si="0"/>
        <v/>
      </c>
      <c r="H21" s="54"/>
      <c r="J21" s="51"/>
      <c r="K21" s="52"/>
      <c r="L21" s="52"/>
      <c r="M21" s="52"/>
      <c r="N21" s="53" t="str">
        <f t="shared" si="3"/>
        <v/>
      </c>
      <c r="O21" s="52"/>
      <c r="P21" s="151" t="str">
        <f t="shared" si="1"/>
        <v/>
      </c>
      <c r="Q21" s="54"/>
      <c r="S21" s="234"/>
      <c r="T21" s="50">
        <v>9</v>
      </c>
      <c r="U21" s="55" t="s">
        <v>40</v>
      </c>
      <c r="V21" s="239"/>
      <c r="W21" s="245"/>
      <c r="X21" s="242"/>
      <c r="Y21" s="45">
        <f t="shared" si="4"/>
        <v>0</v>
      </c>
      <c r="Z21" s="26">
        <f>COUNTIF($F$12:$F$41,9)</f>
        <v>0</v>
      </c>
      <c r="AA21" s="26">
        <f>COUNTIF($O$12:$O$41,9)</f>
        <v>0</v>
      </c>
    </row>
    <row r="22" spans="1:27" ht="20.399999999999999" customHeight="1" x14ac:dyDescent="0.2">
      <c r="A22" s="56"/>
      <c r="B22" s="57"/>
      <c r="C22" s="57"/>
      <c r="D22" s="57"/>
      <c r="E22" s="58" t="str">
        <f t="shared" si="2"/>
        <v/>
      </c>
      <c r="F22" s="57"/>
      <c r="G22" s="152" t="str">
        <f t="shared" si="0"/>
        <v/>
      </c>
      <c r="H22" s="59"/>
      <c r="J22" s="56"/>
      <c r="K22" s="57"/>
      <c r="L22" s="57"/>
      <c r="M22" s="57"/>
      <c r="N22" s="58" t="str">
        <f t="shared" si="3"/>
        <v/>
      </c>
      <c r="O22" s="57"/>
      <c r="P22" s="152" t="str">
        <f t="shared" si="1"/>
        <v/>
      </c>
      <c r="Q22" s="59"/>
      <c r="S22" s="234"/>
      <c r="T22" s="42">
        <v>10</v>
      </c>
      <c r="U22" s="60" t="s">
        <v>38</v>
      </c>
      <c r="V22" s="237" t="s">
        <v>65</v>
      </c>
      <c r="W22" s="243" t="s">
        <v>53</v>
      </c>
      <c r="X22" s="240" t="s">
        <v>66</v>
      </c>
      <c r="Y22" s="43">
        <f t="shared" si="4"/>
        <v>0</v>
      </c>
      <c r="Z22" s="26">
        <f>COUNTIF($F$12:$F$41,10)</f>
        <v>0</v>
      </c>
      <c r="AA22" s="26">
        <f>COUNTIF($O$12:$O$41,10)</f>
        <v>0</v>
      </c>
    </row>
    <row r="23" spans="1:27" ht="20.399999999999999" customHeight="1" x14ac:dyDescent="0.2">
      <c r="A23" s="38"/>
      <c r="B23" s="39"/>
      <c r="C23" s="39"/>
      <c r="D23" s="39"/>
      <c r="E23" s="40" t="str">
        <f t="shared" si="2"/>
        <v/>
      </c>
      <c r="F23" s="39"/>
      <c r="G23" s="149" t="str">
        <f t="shared" si="0"/>
        <v/>
      </c>
      <c r="H23" s="41"/>
      <c r="J23" s="38"/>
      <c r="K23" s="39"/>
      <c r="L23" s="39"/>
      <c r="M23" s="39"/>
      <c r="N23" s="40" t="str">
        <f t="shared" si="3"/>
        <v/>
      </c>
      <c r="O23" s="39"/>
      <c r="P23" s="149" t="str">
        <f t="shared" si="1"/>
        <v/>
      </c>
      <c r="Q23" s="41"/>
      <c r="S23" s="234"/>
      <c r="T23" s="44">
        <v>11</v>
      </c>
      <c r="U23" s="44" t="s">
        <v>41</v>
      </c>
      <c r="V23" s="238"/>
      <c r="W23" s="244"/>
      <c r="X23" s="241"/>
      <c r="Y23" s="45">
        <f t="shared" si="4"/>
        <v>0</v>
      </c>
      <c r="Z23" s="26">
        <f>COUNTIF($F$12:$F$41,11)</f>
        <v>0</v>
      </c>
      <c r="AA23" s="26">
        <f>COUNTIF($O$12:$O$41,11)</f>
        <v>0</v>
      </c>
    </row>
    <row r="24" spans="1:27" ht="20.399999999999999" customHeight="1" x14ac:dyDescent="0.2">
      <c r="A24" s="38"/>
      <c r="B24" s="39"/>
      <c r="C24" s="39"/>
      <c r="D24" s="39"/>
      <c r="E24" s="40" t="str">
        <f t="shared" si="2"/>
        <v/>
      </c>
      <c r="F24" s="39"/>
      <c r="G24" s="149" t="str">
        <f t="shared" si="0"/>
        <v/>
      </c>
      <c r="H24" s="41"/>
      <c r="J24" s="38"/>
      <c r="K24" s="39"/>
      <c r="L24" s="39"/>
      <c r="M24" s="39"/>
      <c r="N24" s="40" t="str">
        <f t="shared" si="3"/>
        <v/>
      </c>
      <c r="O24" s="39"/>
      <c r="P24" s="149" t="str">
        <f t="shared" si="1"/>
        <v/>
      </c>
      <c r="Q24" s="41"/>
      <c r="S24" s="234"/>
      <c r="T24" s="44">
        <v>12</v>
      </c>
      <c r="U24" s="44" t="s">
        <v>42</v>
      </c>
      <c r="V24" s="238"/>
      <c r="W24" s="244"/>
      <c r="X24" s="241"/>
      <c r="Y24" s="45">
        <f t="shared" si="4"/>
        <v>0</v>
      </c>
      <c r="Z24" s="26">
        <f>COUNTIF($F$12:$F$41,12)</f>
        <v>0</v>
      </c>
      <c r="AA24" s="26">
        <f>COUNTIF($O$12:$O$41,12)</f>
        <v>0</v>
      </c>
    </row>
    <row r="25" spans="1:27" ht="20.399999999999999" customHeight="1" x14ac:dyDescent="0.2">
      <c r="A25" s="38"/>
      <c r="B25" s="39"/>
      <c r="C25" s="39"/>
      <c r="D25" s="39"/>
      <c r="E25" s="40" t="str">
        <f t="shared" si="2"/>
        <v/>
      </c>
      <c r="F25" s="39"/>
      <c r="G25" s="149" t="str">
        <f t="shared" si="0"/>
        <v/>
      </c>
      <c r="H25" s="41"/>
      <c r="J25" s="38"/>
      <c r="K25" s="39"/>
      <c r="L25" s="39"/>
      <c r="M25" s="39"/>
      <c r="N25" s="40" t="str">
        <f t="shared" si="3"/>
        <v/>
      </c>
      <c r="O25" s="39"/>
      <c r="P25" s="149" t="str">
        <f t="shared" si="1"/>
        <v/>
      </c>
      <c r="Q25" s="41"/>
      <c r="S25" s="234"/>
      <c r="T25" s="44">
        <v>13</v>
      </c>
      <c r="U25" s="44" t="s">
        <v>62</v>
      </c>
      <c r="V25" s="238"/>
      <c r="W25" s="244"/>
      <c r="X25" s="241"/>
      <c r="Y25" s="45">
        <f t="shared" si="4"/>
        <v>0</v>
      </c>
      <c r="Z25" s="26">
        <f>COUNTIF($F$12:$F$41,13)</f>
        <v>0</v>
      </c>
      <c r="AA25" s="26">
        <f>COUNTIF($O$12:$O$41,13)</f>
        <v>0</v>
      </c>
    </row>
    <row r="26" spans="1:27" ht="20.399999999999999" customHeight="1" thickBot="1" x14ac:dyDescent="0.25">
      <c r="A26" s="46"/>
      <c r="B26" s="47"/>
      <c r="C26" s="47"/>
      <c r="D26" s="47"/>
      <c r="E26" s="48" t="str">
        <f t="shared" si="2"/>
        <v/>
      </c>
      <c r="F26" s="47"/>
      <c r="G26" s="150" t="str">
        <f t="shared" si="0"/>
        <v/>
      </c>
      <c r="H26" s="49"/>
      <c r="J26" s="46"/>
      <c r="K26" s="47"/>
      <c r="L26" s="47"/>
      <c r="M26" s="47"/>
      <c r="N26" s="48" t="str">
        <f t="shared" si="3"/>
        <v/>
      </c>
      <c r="O26" s="47"/>
      <c r="P26" s="150" t="str">
        <f t="shared" si="1"/>
        <v/>
      </c>
      <c r="Q26" s="49"/>
      <c r="S26" s="234"/>
      <c r="T26" s="44">
        <v>14</v>
      </c>
      <c r="U26" s="44" t="s">
        <v>63</v>
      </c>
      <c r="V26" s="238"/>
      <c r="W26" s="244"/>
      <c r="X26" s="241"/>
      <c r="Y26" s="45">
        <f t="shared" si="4"/>
        <v>0</v>
      </c>
      <c r="Z26" s="26">
        <f>COUNTIF($F$12:$F$41,14)</f>
        <v>0</v>
      </c>
      <c r="AA26" s="26">
        <f>COUNTIF($O$12:$O$41,14)</f>
        <v>0</v>
      </c>
    </row>
    <row r="27" spans="1:27" ht="20.399999999999999" customHeight="1" x14ac:dyDescent="0.2">
      <c r="A27" s="28"/>
      <c r="B27" s="29"/>
      <c r="C27" s="29"/>
      <c r="D27" s="29"/>
      <c r="E27" s="30" t="str">
        <f t="shared" si="2"/>
        <v/>
      </c>
      <c r="F27" s="29"/>
      <c r="G27" s="148" t="str">
        <f t="shared" si="0"/>
        <v/>
      </c>
      <c r="H27" s="31"/>
      <c r="J27" s="28"/>
      <c r="K27" s="29"/>
      <c r="L27" s="29"/>
      <c r="M27" s="29"/>
      <c r="N27" s="30" t="str">
        <f t="shared" si="3"/>
        <v/>
      </c>
      <c r="O27" s="29"/>
      <c r="P27" s="148" t="str">
        <f t="shared" si="1"/>
        <v/>
      </c>
      <c r="Q27" s="31"/>
      <c r="S27" s="234"/>
      <c r="T27" s="44">
        <v>15</v>
      </c>
      <c r="U27" s="44" t="s">
        <v>64</v>
      </c>
      <c r="V27" s="238"/>
      <c r="W27" s="244"/>
      <c r="X27" s="241"/>
      <c r="Y27" s="45">
        <f t="shared" si="4"/>
        <v>0</v>
      </c>
      <c r="Z27" s="26">
        <f>COUNTIF($F$12:$F$41,15)</f>
        <v>0</v>
      </c>
      <c r="AA27" s="26">
        <f>COUNTIF($O$12:$O$41,15)</f>
        <v>0</v>
      </c>
    </row>
    <row r="28" spans="1:27" ht="20.399999999999999" customHeight="1" thickBot="1" x14ac:dyDescent="0.25">
      <c r="A28" s="38"/>
      <c r="B28" s="39"/>
      <c r="C28" s="39"/>
      <c r="D28" s="39"/>
      <c r="E28" s="40" t="str">
        <f t="shared" si="2"/>
        <v/>
      </c>
      <c r="F28" s="39"/>
      <c r="G28" s="149" t="str">
        <f t="shared" si="0"/>
        <v/>
      </c>
      <c r="H28" s="41"/>
      <c r="J28" s="38"/>
      <c r="K28" s="39"/>
      <c r="L28" s="39"/>
      <c r="M28" s="39"/>
      <c r="N28" s="40" t="str">
        <f t="shared" si="3"/>
        <v/>
      </c>
      <c r="O28" s="39"/>
      <c r="P28" s="149" t="str">
        <f t="shared" si="1"/>
        <v/>
      </c>
      <c r="Q28" s="41"/>
      <c r="S28" s="235"/>
      <c r="T28" s="61">
        <v>16</v>
      </c>
      <c r="U28" s="61" t="s">
        <v>110</v>
      </c>
      <c r="V28" s="246"/>
      <c r="W28" s="247"/>
      <c r="X28" s="248"/>
      <c r="Y28" s="62">
        <f t="shared" si="4"/>
        <v>0</v>
      </c>
      <c r="Z28" s="26">
        <f>COUNTIF($F$12:$F$41,16)</f>
        <v>0</v>
      </c>
      <c r="AA28" s="26">
        <f>COUNTIF($O$12:$O$41,16)</f>
        <v>0</v>
      </c>
    </row>
    <row r="29" spans="1:27" ht="20.399999999999999" customHeight="1" x14ac:dyDescent="0.2">
      <c r="A29" s="38"/>
      <c r="B29" s="39"/>
      <c r="C29" s="39"/>
      <c r="D29" s="39"/>
      <c r="E29" s="40" t="str">
        <f t="shared" si="2"/>
        <v/>
      </c>
      <c r="F29" s="39"/>
      <c r="G29" s="149" t="str">
        <f t="shared" si="0"/>
        <v/>
      </c>
      <c r="H29" s="41"/>
      <c r="J29" s="38"/>
      <c r="K29" s="39"/>
      <c r="L29" s="39"/>
      <c r="M29" s="39"/>
      <c r="N29" s="40" t="str">
        <f t="shared" si="3"/>
        <v/>
      </c>
      <c r="O29" s="39"/>
      <c r="P29" s="149" t="str">
        <f t="shared" si="1"/>
        <v/>
      </c>
      <c r="Q29" s="41"/>
      <c r="S29" s="236" t="s">
        <v>31</v>
      </c>
      <c r="T29" s="63">
        <v>21</v>
      </c>
      <c r="U29" s="63" t="s">
        <v>43</v>
      </c>
      <c r="V29" s="249" t="s">
        <v>74</v>
      </c>
      <c r="W29" s="250" t="s">
        <v>75</v>
      </c>
      <c r="X29" s="251" t="s">
        <v>76</v>
      </c>
      <c r="Y29" s="64">
        <f t="shared" si="4"/>
        <v>0</v>
      </c>
      <c r="Z29" s="26">
        <f>COUNTIF($F$12:$F$41,21)</f>
        <v>0</v>
      </c>
      <c r="AA29" s="26">
        <f>COUNTIF($O$12:$O$41,21)</f>
        <v>0</v>
      </c>
    </row>
    <row r="30" spans="1:27" ht="20.399999999999999" customHeight="1" x14ac:dyDescent="0.2">
      <c r="A30" s="38"/>
      <c r="B30" s="39"/>
      <c r="C30" s="39"/>
      <c r="D30" s="39"/>
      <c r="E30" s="40" t="str">
        <f t="shared" si="2"/>
        <v/>
      </c>
      <c r="F30" s="39"/>
      <c r="G30" s="149" t="str">
        <f t="shared" si="0"/>
        <v/>
      </c>
      <c r="H30" s="41"/>
      <c r="J30" s="38"/>
      <c r="K30" s="39"/>
      <c r="L30" s="39"/>
      <c r="M30" s="39"/>
      <c r="N30" s="40" t="str">
        <f t="shared" si="3"/>
        <v/>
      </c>
      <c r="O30" s="39"/>
      <c r="P30" s="149" t="str">
        <f t="shared" si="1"/>
        <v/>
      </c>
      <c r="Q30" s="41"/>
      <c r="S30" s="234"/>
      <c r="T30" s="44">
        <v>22</v>
      </c>
      <c r="U30" s="44" t="s">
        <v>44</v>
      </c>
      <c r="V30" s="238"/>
      <c r="W30" s="244"/>
      <c r="X30" s="241"/>
      <c r="Y30" s="45">
        <f t="shared" si="4"/>
        <v>0</v>
      </c>
      <c r="Z30" s="26">
        <f>COUNTIF($F$12:$F$41,22)</f>
        <v>0</v>
      </c>
      <c r="AA30" s="26">
        <f>COUNTIF($O$12:$O$41,22)</f>
        <v>0</v>
      </c>
    </row>
    <row r="31" spans="1:27" ht="20.399999999999999" customHeight="1" thickBot="1" x14ac:dyDescent="0.25">
      <c r="A31" s="51"/>
      <c r="B31" s="52"/>
      <c r="C31" s="52"/>
      <c r="D31" s="52"/>
      <c r="E31" s="53" t="str">
        <f t="shared" si="2"/>
        <v/>
      </c>
      <c r="F31" s="52"/>
      <c r="G31" s="151" t="str">
        <f t="shared" si="0"/>
        <v/>
      </c>
      <c r="H31" s="54"/>
      <c r="J31" s="51"/>
      <c r="K31" s="52"/>
      <c r="L31" s="52"/>
      <c r="M31" s="52"/>
      <c r="N31" s="53" t="str">
        <f t="shared" si="3"/>
        <v/>
      </c>
      <c r="O31" s="52"/>
      <c r="P31" s="151" t="str">
        <f t="shared" si="1"/>
        <v/>
      </c>
      <c r="Q31" s="54"/>
      <c r="S31" s="234"/>
      <c r="T31" s="44">
        <v>23</v>
      </c>
      <c r="U31" s="44" t="s">
        <v>45</v>
      </c>
      <c r="V31" s="238"/>
      <c r="W31" s="244"/>
      <c r="X31" s="241"/>
      <c r="Y31" s="45">
        <f t="shared" si="4"/>
        <v>0</v>
      </c>
      <c r="Z31" s="26">
        <f>COUNTIF($F$12:$F$41,23)</f>
        <v>0</v>
      </c>
      <c r="AA31" s="26">
        <f>COUNTIF($O$12:$O$41,23)</f>
        <v>0</v>
      </c>
    </row>
    <row r="32" spans="1:27" ht="20.399999999999999" customHeight="1" x14ac:dyDescent="0.2">
      <c r="A32" s="56"/>
      <c r="B32" s="57"/>
      <c r="C32" s="57"/>
      <c r="D32" s="57"/>
      <c r="E32" s="58" t="str">
        <f t="shared" si="2"/>
        <v/>
      </c>
      <c r="F32" s="57"/>
      <c r="G32" s="152" t="str">
        <f t="shared" si="0"/>
        <v/>
      </c>
      <c r="H32" s="59"/>
      <c r="J32" s="56"/>
      <c r="K32" s="57"/>
      <c r="L32" s="57"/>
      <c r="M32" s="57"/>
      <c r="N32" s="58" t="str">
        <f t="shared" si="3"/>
        <v/>
      </c>
      <c r="O32" s="57"/>
      <c r="P32" s="152" t="str">
        <f t="shared" si="1"/>
        <v/>
      </c>
      <c r="Q32" s="59"/>
      <c r="S32" s="234"/>
      <c r="T32" s="44">
        <v>24</v>
      </c>
      <c r="U32" s="44" t="s">
        <v>78</v>
      </c>
      <c r="V32" s="238"/>
      <c r="W32" s="244"/>
      <c r="X32" s="241"/>
      <c r="Y32" s="45">
        <f t="shared" si="4"/>
        <v>0</v>
      </c>
      <c r="Z32" s="26">
        <f>COUNTIF($F$12:$F$41,24)</f>
        <v>0</v>
      </c>
      <c r="AA32" s="26">
        <f>COUNTIF($O$12:$O$41,24)</f>
        <v>0</v>
      </c>
    </row>
    <row r="33" spans="1:27" ht="20.399999999999999" customHeight="1" x14ac:dyDescent="0.2">
      <c r="A33" s="38"/>
      <c r="B33" s="39"/>
      <c r="C33" s="39"/>
      <c r="D33" s="39"/>
      <c r="E33" s="40" t="str">
        <f t="shared" si="2"/>
        <v/>
      </c>
      <c r="F33" s="39"/>
      <c r="G33" s="149" t="str">
        <f t="shared" si="0"/>
        <v/>
      </c>
      <c r="H33" s="41"/>
      <c r="J33" s="38"/>
      <c r="K33" s="39"/>
      <c r="L33" s="39"/>
      <c r="M33" s="39"/>
      <c r="N33" s="40" t="str">
        <f t="shared" si="3"/>
        <v/>
      </c>
      <c r="O33" s="39"/>
      <c r="P33" s="149" t="str">
        <f t="shared" si="1"/>
        <v/>
      </c>
      <c r="Q33" s="41"/>
      <c r="S33" s="234"/>
      <c r="T33" s="44">
        <v>25</v>
      </c>
      <c r="U33" s="44" t="s">
        <v>46</v>
      </c>
      <c r="V33" s="238"/>
      <c r="W33" s="244"/>
      <c r="X33" s="241"/>
      <c r="Y33" s="45">
        <f t="shared" si="4"/>
        <v>0</v>
      </c>
      <c r="Z33" s="26">
        <f>COUNTIF($F$12:$F$41,25)</f>
        <v>0</v>
      </c>
      <c r="AA33" s="26">
        <f>COUNTIF($O$12:$O$41,25)</f>
        <v>0</v>
      </c>
    </row>
    <row r="34" spans="1:27" ht="20.399999999999999" customHeight="1" x14ac:dyDescent="0.2">
      <c r="A34" s="38"/>
      <c r="B34" s="39"/>
      <c r="C34" s="39"/>
      <c r="D34" s="39"/>
      <c r="E34" s="40" t="str">
        <f t="shared" si="2"/>
        <v/>
      </c>
      <c r="F34" s="39"/>
      <c r="G34" s="149" t="str">
        <f t="shared" si="0"/>
        <v/>
      </c>
      <c r="H34" s="41"/>
      <c r="J34" s="38"/>
      <c r="K34" s="39"/>
      <c r="L34" s="39"/>
      <c r="M34" s="39"/>
      <c r="N34" s="40" t="str">
        <f t="shared" si="3"/>
        <v/>
      </c>
      <c r="O34" s="39"/>
      <c r="P34" s="149" t="str">
        <f t="shared" si="1"/>
        <v/>
      </c>
      <c r="Q34" s="41"/>
      <c r="S34" s="234"/>
      <c r="T34" s="50">
        <v>26</v>
      </c>
      <c r="U34" s="50" t="s">
        <v>47</v>
      </c>
      <c r="V34" s="239"/>
      <c r="W34" s="245"/>
      <c r="X34" s="242"/>
      <c r="Y34" s="45">
        <f t="shared" si="4"/>
        <v>0</v>
      </c>
      <c r="Z34" s="26">
        <f>COUNTIF($F$12:$F$41,26)</f>
        <v>0</v>
      </c>
      <c r="AA34" s="26">
        <f>COUNTIF($O$12:$O$41,26)</f>
        <v>0</v>
      </c>
    </row>
    <row r="35" spans="1:27" ht="20.399999999999999" customHeight="1" x14ac:dyDescent="0.2">
      <c r="A35" s="38"/>
      <c r="B35" s="39"/>
      <c r="C35" s="39"/>
      <c r="D35" s="39"/>
      <c r="E35" s="40" t="str">
        <f t="shared" si="2"/>
        <v/>
      </c>
      <c r="F35" s="39"/>
      <c r="G35" s="149" t="str">
        <f t="shared" si="0"/>
        <v/>
      </c>
      <c r="H35" s="41"/>
      <c r="J35" s="38"/>
      <c r="K35" s="39"/>
      <c r="L35" s="39"/>
      <c r="M35" s="39"/>
      <c r="N35" s="40" t="str">
        <f t="shared" si="3"/>
        <v/>
      </c>
      <c r="O35" s="39"/>
      <c r="P35" s="149" t="str">
        <f t="shared" si="1"/>
        <v/>
      </c>
      <c r="Q35" s="41"/>
      <c r="S35" s="234"/>
      <c r="T35" s="42">
        <v>27</v>
      </c>
      <c r="U35" s="42" t="s">
        <v>48</v>
      </c>
      <c r="V35" s="237" t="s">
        <v>89</v>
      </c>
      <c r="W35" s="243" t="s">
        <v>67</v>
      </c>
      <c r="X35" s="240" t="s">
        <v>91</v>
      </c>
      <c r="Y35" s="43">
        <f t="shared" si="4"/>
        <v>0</v>
      </c>
      <c r="Z35" s="26">
        <f>COUNTIF($F$12:$F$41,27)</f>
        <v>0</v>
      </c>
      <c r="AA35" s="26">
        <f>COUNTIF($O$12:$O$41,27)</f>
        <v>0</v>
      </c>
    </row>
    <row r="36" spans="1:27" ht="20.399999999999999" customHeight="1" thickBot="1" x14ac:dyDescent="0.25">
      <c r="A36" s="46"/>
      <c r="B36" s="47"/>
      <c r="C36" s="47"/>
      <c r="D36" s="47"/>
      <c r="E36" s="48" t="str">
        <f t="shared" si="2"/>
        <v/>
      </c>
      <c r="F36" s="47"/>
      <c r="G36" s="150" t="str">
        <f t="shared" si="0"/>
        <v/>
      </c>
      <c r="H36" s="49"/>
      <c r="J36" s="46"/>
      <c r="K36" s="47"/>
      <c r="L36" s="47"/>
      <c r="M36" s="47"/>
      <c r="N36" s="48" t="str">
        <f t="shared" si="3"/>
        <v/>
      </c>
      <c r="O36" s="47"/>
      <c r="P36" s="150" t="str">
        <f t="shared" si="1"/>
        <v/>
      </c>
      <c r="Q36" s="49"/>
      <c r="S36" s="234"/>
      <c r="T36" s="44">
        <v>28</v>
      </c>
      <c r="U36" s="44" t="s">
        <v>49</v>
      </c>
      <c r="V36" s="238"/>
      <c r="W36" s="244"/>
      <c r="X36" s="241"/>
      <c r="Y36" s="45">
        <f t="shared" si="4"/>
        <v>0</v>
      </c>
      <c r="Z36" s="26">
        <f>COUNTIF($F$12:$F$41,28)</f>
        <v>0</v>
      </c>
      <c r="AA36" s="26">
        <f>COUNTIF($O$12:$O$41,28)</f>
        <v>0</v>
      </c>
    </row>
    <row r="37" spans="1:27" ht="20.399999999999999" customHeight="1" x14ac:dyDescent="0.2">
      <c r="A37" s="28"/>
      <c r="B37" s="29"/>
      <c r="C37" s="29"/>
      <c r="D37" s="29"/>
      <c r="E37" s="30" t="str">
        <f t="shared" si="2"/>
        <v/>
      </c>
      <c r="F37" s="29"/>
      <c r="G37" s="148" t="str">
        <f t="shared" si="0"/>
        <v/>
      </c>
      <c r="H37" s="31"/>
      <c r="J37" s="28"/>
      <c r="K37" s="29"/>
      <c r="L37" s="29"/>
      <c r="M37" s="29"/>
      <c r="N37" s="30" t="str">
        <f t="shared" si="3"/>
        <v/>
      </c>
      <c r="O37" s="29"/>
      <c r="P37" s="148" t="str">
        <f t="shared" si="1"/>
        <v/>
      </c>
      <c r="Q37" s="31"/>
      <c r="S37" s="234"/>
      <c r="T37" s="55">
        <v>29</v>
      </c>
      <c r="U37" s="55" t="s">
        <v>79</v>
      </c>
      <c r="V37" s="239"/>
      <c r="W37" s="245"/>
      <c r="X37" s="242"/>
      <c r="Y37" s="45">
        <f t="shared" si="4"/>
        <v>0</v>
      </c>
      <c r="Z37" s="26">
        <f>COUNTIF($F$12:$F$41,29)</f>
        <v>0</v>
      </c>
      <c r="AA37" s="26">
        <f>COUNTIF($O$12:$O$41,29)</f>
        <v>0</v>
      </c>
    </row>
    <row r="38" spans="1:27" ht="20.399999999999999" customHeight="1" x14ac:dyDescent="0.2">
      <c r="A38" s="38"/>
      <c r="B38" s="39"/>
      <c r="C38" s="39"/>
      <c r="D38" s="39"/>
      <c r="E38" s="40" t="str">
        <f t="shared" si="2"/>
        <v/>
      </c>
      <c r="F38" s="39"/>
      <c r="G38" s="149" t="str">
        <f t="shared" si="0"/>
        <v/>
      </c>
      <c r="H38" s="41"/>
      <c r="J38" s="38"/>
      <c r="K38" s="39"/>
      <c r="L38" s="39"/>
      <c r="M38" s="39"/>
      <c r="N38" s="40" t="str">
        <f t="shared" si="3"/>
        <v/>
      </c>
      <c r="O38" s="39"/>
      <c r="P38" s="149" t="str">
        <f t="shared" si="1"/>
        <v/>
      </c>
      <c r="Q38" s="41"/>
      <c r="S38" s="234"/>
      <c r="T38" s="60">
        <v>30</v>
      </c>
      <c r="U38" s="60" t="s">
        <v>50</v>
      </c>
      <c r="V38" s="237" t="s">
        <v>69</v>
      </c>
      <c r="W38" s="243" t="s">
        <v>53</v>
      </c>
      <c r="X38" s="240" t="s">
        <v>70</v>
      </c>
      <c r="Y38" s="65">
        <f t="shared" si="4"/>
        <v>0</v>
      </c>
      <c r="Z38" s="26">
        <f>COUNTIF($F$12:$F$41,30)</f>
        <v>0</v>
      </c>
      <c r="AA38" s="26">
        <f>COUNTIF($O$12:$O$41,30)</f>
        <v>0</v>
      </c>
    </row>
    <row r="39" spans="1:27" ht="20.399999999999999" customHeight="1" x14ac:dyDescent="0.2">
      <c r="A39" s="38"/>
      <c r="B39" s="39"/>
      <c r="C39" s="39"/>
      <c r="D39" s="39"/>
      <c r="E39" s="40" t="str">
        <f t="shared" si="2"/>
        <v/>
      </c>
      <c r="F39" s="39"/>
      <c r="G39" s="149" t="str">
        <f t="shared" si="0"/>
        <v/>
      </c>
      <c r="H39" s="41"/>
      <c r="J39" s="38"/>
      <c r="K39" s="39"/>
      <c r="L39" s="39"/>
      <c r="M39" s="39"/>
      <c r="N39" s="40" t="str">
        <f t="shared" si="3"/>
        <v/>
      </c>
      <c r="O39" s="39"/>
      <c r="P39" s="149" t="str">
        <f t="shared" si="1"/>
        <v/>
      </c>
      <c r="Q39" s="41"/>
      <c r="S39" s="234"/>
      <c r="T39" s="44">
        <v>31</v>
      </c>
      <c r="U39" s="44" t="s">
        <v>51</v>
      </c>
      <c r="V39" s="238"/>
      <c r="W39" s="244"/>
      <c r="X39" s="241"/>
      <c r="Y39" s="45">
        <f t="shared" si="4"/>
        <v>0</v>
      </c>
      <c r="Z39" s="26">
        <f>COUNTIF($F$12:$F$41,31)</f>
        <v>0</v>
      </c>
      <c r="AA39" s="26">
        <f>COUNTIF($O$12:$O$41,31)</f>
        <v>0</v>
      </c>
    </row>
    <row r="40" spans="1:27" ht="20.399999999999999" customHeight="1" x14ac:dyDescent="0.2">
      <c r="A40" s="38"/>
      <c r="B40" s="39"/>
      <c r="C40" s="39"/>
      <c r="D40" s="39"/>
      <c r="E40" s="40" t="str">
        <f t="shared" si="2"/>
        <v/>
      </c>
      <c r="F40" s="39"/>
      <c r="G40" s="149" t="str">
        <f t="shared" si="0"/>
        <v/>
      </c>
      <c r="H40" s="41"/>
      <c r="J40" s="38"/>
      <c r="K40" s="39"/>
      <c r="L40" s="39"/>
      <c r="M40" s="39"/>
      <c r="N40" s="40" t="str">
        <f t="shared" si="3"/>
        <v/>
      </c>
      <c r="O40" s="39"/>
      <c r="P40" s="149" t="str">
        <f t="shared" si="1"/>
        <v/>
      </c>
      <c r="Q40" s="41"/>
      <c r="S40" s="234"/>
      <c r="T40" s="44">
        <v>32</v>
      </c>
      <c r="U40" s="44" t="s">
        <v>68</v>
      </c>
      <c r="V40" s="238"/>
      <c r="W40" s="244"/>
      <c r="X40" s="241"/>
      <c r="Y40" s="45">
        <f t="shared" si="4"/>
        <v>0</v>
      </c>
      <c r="Z40" s="26">
        <f>COUNTIF($F$12:$F$41,32)</f>
        <v>0</v>
      </c>
      <c r="AA40" s="26">
        <f>COUNTIF($O$12:$O$41,32)</f>
        <v>0</v>
      </c>
    </row>
    <row r="41" spans="1:27" ht="20.399999999999999" customHeight="1" thickBot="1" x14ac:dyDescent="0.25">
      <c r="A41" s="51"/>
      <c r="B41" s="52"/>
      <c r="C41" s="52"/>
      <c r="D41" s="52"/>
      <c r="E41" s="53" t="str">
        <f t="shared" si="2"/>
        <v/>
      </c>
      <c r="F41" s="52"/>
      <c r="G41" s="151" t="str">
        <f t="shared" si="0"/>
        <v/>
      </c>
      <c r="H41" s="54"/>
      <c r="J41" s="51"/>
      <c r="K41" s="52"/>
      <c r="L41" s="52"/>
      <c r="M41" s="52"/>
      <c r="N41" s="53" t="str">
        <f t="shared" si="3"/>
        <v/>
      </c>
      <c r="O41" s="52"/>
      <c r="P41" s="151" t="str">
        <f t="shared" si="1"/>
        <v/>
      </c>
      <c r="Q41" s="54"/>
      <c r="S41" s="235"/>
      <c r="T41" s="44">
        <v>33</v>
      </c>
      <c r="U41" s="44" t="s">
        <v>111</v>
      </c>
      <c r="V41" s="246"/>
      <c r="W41" s="247"/>
      <c r="X41" s="248"/>
      <c r="Y41" s="45">
        <f t="shared" si="4"/>
        <v>0</v>
      </c>
      <c r="Z41" s="26">
        <f>COUNTIF($F$12:$F$41,33)</f>
        <v>0</v>
      </c>
      <c r="AA41" s="26">
        <f>COUNTIF($O$12:$O$41,33)</f>
        <v>0</v>
      </c>
    </row>
    <row r="42" spans="1:27" ht="20.399999999999999" customHeight="1" thickBot="1" x14ac:dyDescent="0.25">
      <c r="D42" s="218" t="s">
        <v>80</v>
      </c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S42" s="66" t="s">
        <v>30</v>
      </c>
      <c r="T42" s="63">
        <v>17</v>
      </c>
      <c r="U42" s="63" t="s">
        <v>52</v>
      </c>
      <c r="V42" s="249" t="s">
        <v>54</v>
      </c>
      <c r="W42" s="250" t="s">
        <v>67</v>
      </c>
      <c r="X42" s="251" t="s">
        <v>71</v>
      </c>
      <c r="Y42" s="64">
        <f t="shared" si="4"/>
        <v>0</v>
      </c>
      <c r="Z42" s="26">
        <f>COUNTIF($F$45:$F$62,17)</f>
        <v>0</v>
      </c>
      <c r="AA42" s="26">
        <f>COUNTIF($O$45:$O$62,17)</f>
        <v>0</v>
      </c>
    </row>
    <row r="43" spans="1:27" ht="20.399999999999999" customHeight="1" thickBot="1" x14ac:dyDescent="0.25">
      <c r="A43" s="179" t="s">
        <v>23</v>
      </c>
      <c r="B43" s="180"/>
      <c r="G43" s="67"/>
      <c r="H43" s="67"/>
      <c r="I43" s="67"/>
      <c r="J43" s="67"/>
      <c r="K43" s="67"/>
      <c r="L43" s="67"/>
      <c r="M43" s="67"/>
      <c r="N43" s="67"/>
      <c r="S43" s="68" t="s">
        <v>31</v>
      </c>
      <c r="T43" s="69">
        <v>34</v>
      </c>
      <c r="U43" s="69" t="s">
        <v>73</v>
      </c>
      <c r="V43" s="246"/>
      <c r="W43" s="247"/>
      <c r="X43" s="248"/>
      <c r="Y43" s="62">
        <f t="shared" si="4"/>
        <v>0</v>
      </c>
      <c r="Z43" s="26">
        <f>COUNTIF($F$45:$F$62,34)</f>
        <v>0</v>
      </c>
      <c r="AA43" s="26">
        <f>COUNTIF($O$45:$O$62,34)</f>
        <v>0</v>
      </c>
    </row>
    <row r="44" spans="1:27" ht="39" customHeight="1" thickBot="1" x14ac:dyDescent="0.25">
      <c r="A44" s="70" t="s">
        <v>61</v>
      </c>
      <c r="B44" s="71" t="s">
        <v>105</v>
      </c>
      <c r="C44" s="72" t="s">
        <v>5</v>
      </c>
      <c r="D44" s="72" t="s">
        <v>6</v>
      </c>
      <c r="E44" s="72" t="s">
        <v>7</v>
      </c>
      <c r="F44" s="72" t="s">
        <v>8</v>
      </c>
      <c r="G44" s="73" t="s">
        <v>9</v>
      </c>
      <c r="H44" s="74" t="s">
        <v>4</v>
      </c>
      <c r="J44" s="70" t="s">
        <v>61</v>
      </c>
      <c r="K44" s="71" t="s">
        <v>105</v>
      </c>
      <c r="L44" s="72" t="s">
        <v>5</v>
      </c>
      <c r="M44" s="72" t="s">
        <v>6</v>
      </c>
      <c r="N44" s="72" t="s">
        <v>7</v>
      </c>
      <c r="O44" s="72" t="s">
        <v>8</v>
      </c>
      <c r="P44" s="73" t="s">
        <v>9</v>
      </c>
      <c r="Q44" s="74" t="s">
        <v>4</v>
      </c>
    </row>
    <row r="45" spans="1:27" ht="20.399999999999999" customHeight="1" x14ac:dyDescent="0.2">
      <c r="A45" s="28"/>
      <c r="B45" s="29"/>
      <c r="C45" s="203"/>
      <c r="D45" s="29"/>
      <c r="E45" s="203"/>
      <c r="F45" s="203"/>
      <c r="G45" s="197" t="str">
        <f>IF(F45="","",VLOOKUP(F45,$T$42:$U$43,2,0))</f>
        <v/>
      </c>
      <c r="H45" s="200"/>
      <c r="J45" s="28"/>
      <c r="K45" s="29"/>
      <c r="L45" s="203"/>
      <c r="M45" s="29"/>
      <c r="N45" s="203"/>
      <c r="O45" s="203"/>
      <c r="P45" s="197" t="str">
        <f t="shared" ref="P45" si="5">IF(O45="","",VLOOKUP(O45,$T$42:$U$43,2,0))</f>
        <v/>
      </c>
      <c r="Q45" s="200"/>
    </row>
    <row r="46" spans="1:27" ht="20.399999999999999" customHeight="1" x14ac:dyDescent="0.2">
      <c r="A46" s="38"/>
      <c r="B46" s="39"/>
      <c r="C46" s="204"/>
      <c r="D46" s="39"/>
      <c r="E46" s="204"/>
      <c r="F46" s="204"/>
      <c r="G46" s="198"/>
      <c r="H46" s="201"/>
      <c r="J46" s="38"/>
      <c r="K46" s="39"/>
      <c r="L46" s="204"/>
      <c r="M46" s="39"/>
      <c r="N46" s="204"/>
      <c r="O46" s="204"/>
      <c r="P46" s="198"/>
      <c r="Q46" s="201"/>
    </row>
    <row r="47" spans="1:27" ht="20.399999999999999" customHeight="1" x14ac:dyDescent="0.2">
      <c r="A47" s="38"/>
      <c r="B47" s="39"/>
      <c r="C47" s="204"/>
      <c r="D47" s="39"/>
      <c r="E47" s="204"/>
      <c r="F47" s="204"/>
      <c r="G47" s="198"/>
      <c r="H47" s="201"/>
      <c r="J47" s="38"/>
      <c r="K47" s="39"/>
      <c r="L47" s="204"/>
      <c r="M47" s="39"/>
      <c r="N47" s="204"/>
      <c r="O47" s="204"/>
      <c r="P47" s="198"/>
      <c r="Q47" s="201"/>
    </row>
    <row r="48" spans="1:27" ht="20.399999999999999" customHeight="1" x14ac:dyDescent="0.2">
      <c r="A48" s="38"/>
      <c r="B48" s="39"/>
      <c r="C48" s="204"/>
      <c r="D48" s="39"/>
      <c r="E48" s="204"/>
      <c r="F48" s="204"/>
      <c r="G48" s="198"/>
      <c r="H48" s="201"/>
      <c r="J48" s="38"/>
      <c r="K48" s="39"/>
      <c r="L48" s="204"/>
      <c r="M48" s="39"/>
      <c r="N48" s="204"/>
      <c r="O48" s="204"/>
      <c r="P48" s="198"/>
      <c r="Q48" s="201"/>
    </row>
    <row r="49" spans="1:17" ht="20.399999999999999" customHeight="1" x14ac:dyDescent="0.2">
      <c r="A49" s="38"/>
      <c r="B49" s="39"/>
      <c r="C49" s="204"/>
      <c r="D49" s="39"/>
      <c r="E49" s="204"/>
      <c r="F49" s="204"/>
      <c r="G49" s="198"/>
      <c r="H49" s="201"/>
      <c r="J49" s="38"/>
      <c r="K49" s="39"/>
      <c r="L49" s="204"/>
      <c r="M49" s="39"/>
      <c r="N49" s="204"/>
      <c r="O49" s="204"/>
      <c r="P49" s="198"/>
      <c r="Q49" s="201"/>
    </row>
    <row r="50" spans="1:17" ht="20.399999999999999" customHeight="1" thickBot="1" x14ac:dyDescent="0.25">
      <c r="A50" s="51"/>
      <c r="B50" s="52"/>
      <c r="C50" s="205"/>
      <c r="D50" s="52"/>
      <c r="E50" s="205"/>
      <c r="F50" s="205"/>
      <c r="G50" s="199"/>
      <c r="H50" s="202"/>
      <c r="J50" s="51"/>
      <c r="K50" s="52"/>
      <c r="L50" s="205"/>
      <c r="M50" s="52"/>
      <c r="N50" s="205"/>
      <c r="O50" s="205"/>
      <c r="P50" s="199"/>
      <c r="Q50" s="202"/>
    </row>
    <row r="51" spans="1:17" ht="20.399999999999999" customHeight="1" x14ac:dyDescent="0.2">
      <c r="A51" s="28"/>
      <c r="B51" s="29"/>
      <c r="C51" s="203"/>
      <c r="D51" s="29"/>
      <c r="E51" s="203"/>
      <c r="F51" s="203"/>
      <c r="G51" s="197" t="str">
        <f t="shared" ref="G51" si="6">IF(F51="","",VLOOKUP(F51,$T$42:$U$43,2,0))</f>
        <v/>
      </c>
      <c r="H51" s="200"/>
      <c r="J51" s="28"/>
      <c r="K51" s="29"/>
      <c r="L51" s="203"/>
      <c r="M51" s="29"/>
      <c r="N51" s="203"/>
      <c r="O51" s="203"/>
      <c r="P51" s="197" t="str">
        <f t="shared" ref="P51" si="7">IF(O51="","",VLOOKUP(O51,$T$42:$U$43,2,0))</f>
        <v/>
      </c>
      <c r="Q51" s="200"/>
    </row>
    <row r="52" spans="1:17" ht="20.399999999999999" customHeight="1" x14ac:dyDescent="0.2">
      <c r="A52" s="38"/>
      <c r="B52" s="39"/>
      <c r="C52" s="204"/>
      <c r="D52" s="39"/>
      <c r="E52" s="204"/>
      <c r="F52" s="204"/>
      <c r="G52" s="198"/>
      <c r="H52" s="201"/>
      <c r="J52" s="38"/>
      <c r="K52" s="39"/>
      <c r="L52" s="204"/>
      <c r="M52" s="39"/>
      <c r="N52" s="204"/>
      <c r="O52" s="204"/>
      <c r="P52" s="198"/>
      <c r="Q52" s="201"/>
    </row>
    <row r="53" spans="1:17" ht="20.399999999999999" customHeight="1" x14ac:dyDescent="0.2">
      <c r="A53" s="38"/>
      <c r="B53" s="39"/>
      <c r="C53" s="204"/>
      <c r="D53" s="39"/>
      <c r="E53" s="204"/>
      <c r="F53" s="204"/>
      <c r="G53" s="198"/>
      <c r="H53" s="201"/>
      <c r="J53" s="38"/>
      <c r="K53" s="39"/>
      <c r="L53" s="204"/>
      <c r="M53" s="39"/>
      <c r="N53" s="204"/>
      <c r="O53" s="204"/>
      <c r="P53" s="198"/>
      <c r="Q53" s="201"/>
    </row>
    <row r="54" spans="1:17" ht="20.399999999999999" customHeight="1" x14ac:dyDescent="0.2">
      <c r="A54" s="38"/>
      <c r="B54" s="39"/>
      <c r="C54" s="204"/>
      <c r="D54" s="39"/>
      <c r="E54" s="204"/>
      <c r="F54" s="204"/>
      <c r="G54" s="198"/>
      <c r="H54" s="201"/>
      <c r="J54" s="38"/>
      <c r="K54" s="39"/>
      <c r="L54" s="204"/>
      <c r="M54" s="39"/>
      <c r="N54" s="204"/>
      <c r="O54" s="204"/>
      <c r="P54" s="198"/>
      <c r="Q54" s="201"/>
    </row>
    <row r="55" spans="1:17" ht="20.399999999999999" customHeight="1" x14ac:dyDescent="0.2">
      <c r="A55" s="38"/>
      <c r="B55" s="39"/>
      <c r="C55" s="204"/>
      <c r="D55" s="39"/>
      <c r="E55" s="204"/>
      <c r="F55" s="204"/>
      <c r="G55" s="198"/>
      <c r="H55" s="201"/>
      <c r="J55" s="38"/>
      <c r="K55" s="39"/>
      <c r="L55" s="204"/>
      <c r="M55" s="39"/>
      <c r="N55" s="204"/>
      <c r="O55" s="204"/>
      <c r="P55" s="198"/>
      <c r="Q55" s="201"/>
    </row>
    <row r="56" spans="1:17" ht="20.399999999999999" customHeight="1" thickBot="1" x14ac:dyDescent="0.25">
      <c r="A56" s="51"/>
      <c r="B56" s="52"/>
      <c r="C56" s="205"/>
      <c r="D56" s="52"/>
      <c r="E56" s="205"/>
      <c r="F56" s="205"/>
      <c r="G56" s="199"/>
      <c r="H56" s="202"/>
      <c r="J56" s="51"/>
      <c r="K56" s="52"/>
      <c r="L56" s="205"/>
      <c r="M56" s="52"/>
      <c r="N56" s="205"/>
      <c r="O56" s="205"/>
      <c r="P56" s="199"/>
      <c r="Q56" s="202"/>
    </row>
    <row r="57" spans="1:17" ht="20.399999999999999" customHeight="1" x14ac:dyDescent="0.2">
      <c r="A57" s="28"/>
      <c r="B57" s="29"/>
      <c r="C57" s="203"/>
      <c r="D57" s="29"/>
      <c r="E57" s="203"/>
      <c r="F57" s="203"/>
      <c r="G57" s="197" t="str">
        <f t="shared" ref="G57" si="8">IF(F57="","",VLOOKUP(F57,$T$42:$U$43,2,0))</f>
        <v/>
      </c>
      <c r="H57" s="200"/>
      <c r="J57" s="28"/>
      <c r="K57" s="29"/>
      <c r="L57" s="203"/>
      <c r="M57" s="29"/>
      <c r="N57" s="203"/>
      <c r="O57" s="203"/>
      <c r="P57" s="197" t="str">
        <f t="shared" ref="P57" si="9">IF(O57="","",VLOOKUP(O57,$T$42:$U$43,2,0))</f>
        <v/>
      </c>
      <c r="Q57" s="200"/>
    </row>
    <row r="58" spans="1:17" ht="20.399999999999999" customHeight="1" x14ac:dyDescent="0.2">
      <c r="A58" s="38"/>
      <c r="B58" s="39"/>
      <c r="C58" s="204"/>
      <c r="D58" s="39"/>
      <c r="E58" s="204"/>
      <c r="F58" s="204"/>
      <c r="G58" s="198"/>
      <c r="H58" s="201"/>
      <c r="J58" s="38"/>
      <c r="K58" s="39"/>
      <c r="L58" s="204"/>
      <c r="M58" s="39"/>
      <c r="N58" s="204"/>
      <c r="O58" s="204"/>
      <c r="P58" s="198"/>
      <c r="Q58" s="201"/>
    </row>
    <row r="59" spans="1:17" ht="20.399999999999999" customHeight="1" x14ac:dyDescent="0.2">
      <c r="A59" s="38"/>
      <c r="B59" s="39"/>
      <c r="C59" s="204"/>
      <c r="D59" s="39"/>
      <c r="E59" s="204"/>
      <c r="F59" s="204"/>
      <c r="G59" s="198"/>
      <c r="H59" s="201"/>
      <c r="J59" s="38"/>
      <c r="K59" s="39"/>
      <c r="L59" s="204"/>
      <c r="M59" s="39"/>
      <c r="N59" s="204"/>
      <c r="O59" s="204"/>
      <c r="P59" s="198"/>
      <c r="Q59" s="201"/>
    </row>
    <row r="60" spans="1:17" ht="20.399999999999999" customHeight="1" x14ac:dyDescent="0.2">
      <c r="A60" s="38"/>
      <c r="B60" s="39"/>
      <c r="C60" s="204"/>
      <c r="D60" s="39"/>
      <c r="E60" s="204"/>
      <c r="F60" s="204"/>
      <c r="G60" s="198"/>
      <c r="H60" s="201"/>
      <c r="J60" s="38"/>
      <c r="K60" s="39"/>
      <c r="L60" s="204"/>
      <c r="M60" s="39"/>
      <c r="N60" s="204"/>
      <c r="O60" s="204"/>
      <c r="P60" s="198"/>
      <c r="Q60" s="201"/>
    </row>
    <row r="61" spans="1:17" ht="20.399999999999999" customHeight="1" x14ac:dyDescent="0.2">
      <c r="A61" s="38"/>
      <c r="B61" s="39"/>
      <c r="C61" s="204"/>
      <c r="D61" s="39"/>
      <c r="E61" s="204"/>
      <c r="F61" s="204"/>
      <c r="G61" s="198"/>
      <c r="H61" s="201"/>
      <c r="J61" s="38"/>
      <c r="K61" s="39"/>
      <c r="L61" s="204"/>
      <c r="M61" s="39"/>
      <c r="N61" s="204"/>
      <c r="O61" s="204"/>
      <c r="P61" s="198"/>
      <c r="Q61" s="201"/>
    </row>
    <row r="62" spans="1:17" ht="20.399999999999999" customHeight="1" thickBot="1" x14ac:dyDescent="0.25">
      <c r="A62" s="51"/>
      <c r="B62" s="52"/>
      <c r="C62" s="205"/>
      <c r="D62" s="52"/>
      <c r="E62" s="205"/>
      <c r="F62" s="205"/>
      <c r="G62" s="199"/>
      <c r="H62" s="202"/>
      <c r="J62" s="51"/>
      <c r="K62" s="52"/>
      <c r="L62" s="205"/>
      <c r="M62" s="52"/>
      <c r="N62" s="205"/>
      <c r="O62" s="205"/>
      <c r="P62" s="199"/>
      <c r="Q62" s="202"/>
    </row>
    <row r="63" spans="1:17" ht="22.5" customHeight="1" x14ac:dyDescent="0.2"/>
  </sheetData>
  <sheetProtection algorithmName="SHA-512" hashValue="n/yFo4t0ZX9yzQUxgPhhIzjbRoKmJ2eTzEKe1thqEuBVNAGcac4VB6D8CDDwAvsbn4I0JTRtNlLGMfojmjDMAg==" saltValue="+TrDAX0MjB1WxDGarYujTA==" spinCount="100000" sheet="1" objects="1" scenarios="1"/>
  <mergeCells count="89">
    <mergeCell ref="W35:W37"/>
    <mergeCell ref="V38:V41"/>
    <mergeCell ref="X38:X41"/>
    <mergeCell ref="V42:V43"/>
    <mergeCell ref="W42:W43"/>
    <mergeCell ref="X42:X43"/>
    <mergeCell ref="W38:W41"/>
    <mergeCell ref="S13:S28"/>
    <mergeCell ref="S29:S41"/>
    <mergeCell ref="V19:V21"/>
    <mergeCell ref="X19:X21"/>
    <mergeCell ref="W19:W21"/>
    <mergeCell ref="V22:V28"/>
    <mergeCell ref="W22:W28"/>
    <mergeCell ref="X22:X28"/>
    <mergeCell ref="V29:V34"/>
    <mergeCell ref="W29:W34"/>
    <mergeCell ref="X29:X34"/>
    <mergeCell ref="V35:V37"/>
    <mergeCell ref="V13:V18"/>
    <mergeCell ref="W13:W18"/>
    <mergeCell ref="X13:X18"/>
    <mergeCell ref="X35:X37"/>
    <mergeCell ref="D4:E4"/>
    <mergeCell ref="G3:H3"/>
    <mergeCell ref="L3:M3"/>
    <mergeCell ref="L4:M4"/>
    <mergeCell ref="L5:M5"/>
    <mergeCell ref="C3:E3"/>
    <mergeCell ref="J3:J6"/>
    <mergeCell ref="J9:J11"/>
    <mergeCell ref="K9:K11"/>
    <mergeCell ref="L9:L11"/>
    <mergeCell ref="M9:M11"/>
    <mergeCell ref="O9:O11"/>
    <mergeCell ref="P5:P6"/>
    <mergeCell ref="N5:O6"/>
    <mergeCell ref="A43:B43"/>
    <mergeCell ref="C45:C50"/>
    <mergeCell ref="E45:E50"/>
    <mergeCell ref="F45:F50"/>
    <mergeCell ref="G45:G50"/>
    <mergeCell ref="L45:L50"/>
    <mergeCell ref="N45:N50"/>
    <mergeCell ref="O45:O50"/>
    <mergeCell ref="N9:N11"/>
    <mergeCell ref="L6:M6"/>
    <mergeCell ref="H45:H50"/>
    <mergeCell ref="B9:B11"/>
    <mergeCell ref="C5:E5"/>
    <mergeCell ref="D42:P42"/>
    <mergeCell ref="C57:C62"/>
    <mergeCell ref="E57:E62"/>
    <mergeCell ref="F57:F62"/>
    <mergeCell ref="G57:G62"/>
    <mergeCell ref="H57:H62"/>
    <mergeCell ref="C51:C56"/>
    <mergeCell ref="E51:E56"/>
    <mergeCell ref="F51:F56"/>
    <mergeCell ref="G51:G56"/>
    <mergeCell ref="H51:H56"/>
    <mergeCell ref="P45:P50"/>
    <mergeCell ref="Q45:Q50"/>
    <mergeCell ref="L57:L62"/>
    <mergeCell ref="N57:N62"/>
    <mergeCell ref="O57:O62"/>
    <mergeCell ref="P57:P62"/>
    <mergeCell ref="Q57:Q62"/>
    <mergeCell ref="L51:L56"/>
    <mergeCell ref="N51:N56"/>
    <mergeCell ref="O51:O56"/>
    <mergeCell ref="P51:P56"/>
    <mergeCell ref="Q51:Q56"/>
    <mergeCell ref="N1:Q1"/>
    <mergeCell ref="P9:P11"/>
    <mergeCell ref="Q9:Q11"/>
    <mergeCell ref="A9:A11"/>
    <mergeCell ref="A8:B8"/>
    <mergeCell ref="G5:G6"/>
    <mergeCell ref="H5:H6"/>
    <mergeCell ref="C9:C11"/>
    <mergeCell ref="D9:D11"/>
    <mergeCell ref="E9:E11"/>
    <mergeCell ref="F9:F11"/>
    <mergeCell ref="G9:G11"/>
    <mergeCell ref="H9:H11"/>
    <mergeCell ref="C6:E6"/>
    <mergeCell ref="N3:O3"/>
    <mergeCell ref="N4:O4"/>
  </mergeCells>
  <phoneticPr fontId="1"/>
  <pageMargins left="0.25" right="0.25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33FF"/>
  </sheetPr>
  <dimension ref="A1:AA60"/>
  <sheetViews>
    <sheetView tabSelected="1" view="pageBreakPreview" zoomScaleSheetLayoutView="100" workbookViewId="0">
      <selection activeCell="C4" sqref="C4"/>
    </sheetView>
  </sheetViews>
  <sheetFormatPr defaultColWidth="9" defaultRowHeight="20.399999999999999" customHeight="1" x14ac:dyDescent="0.2"/>
  <cols>
    <col min="1" max="1" width="6.6328125" style="75" customWidth="1"/>
    <col min="2" max="2" width="17.453125" style="75" customWidth="1"/>
    <col min="3" max="3" width="7" style="75" customWidth="1"/>
    <col min="4" max="4" width="5" style="75" customWidth="1"/>
    <col min="5" max="5" width="16.1796875" style="75" customWidth="1"/>
    <col min="6" max="6" width="5" style="75" customWidth="1"/>
    <col min="7" max="8" width="11.1796875" style="75" customWidth="1"/>
    <col min="9" max="9" width="1.90625" style="75" customWidth="1"/>
    <col min="10" max="10" width="6.6328125" style="75" customWidth="1"/>
    <col min="11" max="11" width="17.453125" style="75" customWidth="1"/>
    <col min="12" max="13" width="6.1796875" style="75" customWidth="1"/>
    <col min="14" max="14" width="16.1796875" style="75" customWidth="1"/>
    <col min="15" max="15" width="5" style="75" customWidth="1"/>
    <col min="16" max="17" width="11.1796875" style="75" customWidth="1"/>
    <col min="18" max="19" width="5.81640625" style="75" customWidth="1"/>
    <col min="20" max="16384" width="9" style="75"/>
  </cols>
  <sheetData>
    <row r="1" spans="1:27" s="1" customFormat="1" ht="23" x14ac:dyDescent="0.2">
      <c r="A1" s="3" t="s">
        <v>109</v>
      </c>
      <c r="B1" s="4"/>
      <c r="C1" s="4"/>
      <c r="D1" s="4"/>
      <c r="E1" s="4"/>
      <c r="F1" s="4"/>
      <c r="G1" s="4"/>
      <c r="H1" s="4"/>
      <c r="I1" s="4"/>
      <c r="J1" s="4"/>
      <c r="M1" s="5" t="s">
        <v>24</v>
      </c>
      <c r="N1" s="169" t="s">
        <v>107</v>
      </c>
      <c r="O1" s="169"/>
      <c r="P1" s="169"/>
      <c r="Q1" s="169"/>
      <c r="T1" s="7" t="s">
        <v>81</v>
      </c>
      <c r="U1" s="8" t="s">
        <v>55</v>
      </c>
      <c r="V1" s="7">
        <v>400</v>
      </c>
      <c r="W1" s="7">
        <v>400</v>
      </c>
      <c r="X1" s="2"/>
      <c r="Y1" s="2"/>
      <c r="Z1" s="2"/>
      <c r="AA1" s="26"/>
    </row>
    <row r="2" spans="1:27" ht="20.399999999999999" customHeight="1" thickBot="1" x14ac:dyDescent="0.25">
      <c r="T2" s="7" t="s">
        <v>82</v>
      </c>
      <c r="U2" s="8" t="s">
        <v>56</v>
      </c>
      <c r="V2" s="7">
        <v>500</v>
      </c>
      <c r="W2" s="7">
        <v>600</v>
      </c>
      <c r="X2" s="2"/>
      <c r="Y2" s="2"/>
      <c r="Z2" s="2"/>
    </row>
    <row r="3" spans="1:27" ht="20.399999999999999" customHeight="1" thickBot="1" x14ac:dyDescent="0.25">
      <c r="B3" s="76" t="s">
        <v>1</v>
      </c>
      <c r="C3" s="301"/>
      <c r="D3" s="302"/>
      <c r="E3" s="303"/>
      <c r="G3" s="304" t="s">
        <v>12</v>
      </c>
      <c r="H3" s="305"/>
      <c r="J3" s="306" t="s">
        <v>14</v>
      </c>
      <c r="K3" s="77" t="s">
        <v>15</v>
      </c>
      <c r="L3" s="309" t="s">
        <v>16</v>
      </c>
      <c r="M3" s="310"/>
      <c r="N3" s="311" t="s">
        <v>17</v>
      </c>
      <c r="O3" s="312"/>
      <c r="P3" s="78">
        <f>COUNTA(F12:F31)</f>
        <v>0</v>
      </c>
      <c r="Q3" s="79" t="s">
        <v>20</v>
      </c>
      <c r="T3" s="7" t="s">
        <v>83</v>
      </c>
      <c r="U3" s="8" t="s">
        <v>57</v>
      </c>
      <c r="V3" s="7">
        <v>700</v>
      </c>
      <c r="W3" s="7">
        <v>1000</v>
      </c>
      <c r="X3" s="2"/>
      <c r="Y3" s="2"/>
      <c r="Z3" s="2"/>
    </row>
    <row r="4" spans="1:27" ht="20.399999999999999" customHeight="1" thickBot="1" x14ac:dyDescent="0.25">
      <c r="B4" s="80" t="s">
        <v>60</v>
      </c>
      <c r="C4" s="81"/>
      <c r="D4" s="313" t="str">
        <f>IF($C$4="","",VLOOKUP($C$4,T1:W7,2,0))</f>
        <v/>
      </c>
      <c r="E4" s="314"/>
      <c r="G4" s="82" t="s">
        <v>10</v>
      </c>
      <c r="H4" s="83" t="s">
        <v>11</v>
      </c>
      <c r="J4" s="307"/>
      <c r="K4" s="84" t="str">
        <f>IF(C5="","",C5)</f>
        <v/>
      </c>
      <c r="L4" s="315"/>
      <c r="M4" s="316"/>
      <c r="N4" s="317" t="s">
        <v>18</v>
      </c>
      <c r="O4" s="318"/>
      <c r="P4" s="85">
        <f>COUNTA(F37:F60)</f>
        <v>0</v>
      </c>
      <c r="Q4" s="86" t="s">
        <v>21</v>
      </c>
      <c r="T4" s="7" t="s">
        <v>84</v>
      </c>
      <c r="U4" s="8" t="s">
        <v>58</v>
      </c>
      <c r="V4" s="7">
        <v>800</v>
      </c>
      <c r="W4" s="7">
        <v>1000</v>
      </c>
      <c r="X4" s="2"/>
      <c r="Y4" s="2"/>
      <c r="Z4" s="2"/>
    </row>
    <row r="5" spans="1:27" ht="20.399999999999999" customHeight="1" x14ac:dyDescent="0.2">
      <c r="B5" s="80" t="s">
        <v>0</v>
      </c>
      <c r="C5" s="319"/>
      <c r="D5" s="320"/>
      <c r="E5" s="321"/>
      <c r="G5" s="322" t="str">
        <f>IF(C4="","",VLOOKUP(C4,T1:W7,3,0))</f>
        <v/>
      </c>
      <c r="H5" s="183" t="str">
        <f>IF(C4="","",VLOOKUP(C4,T1:W7,4,0))</f>
        <v/>
      </c>
      <c r="J5" s="307"/>
      <c r="K5" s="87"/>
      <c r="L5" s="315"/>
      <c r="M5" s="316"/>
      <c r="N5" s="317" t="s">
        <v>19</v>
      </c>
      <c r="O5" s="318"/>
      <c r="P5" s="268" t="str">
        <f>IF(C4="","",G5*P3+H5*P4)</f>
        <v/>
      </c>
      <c r="Q5" s="88"/>
      <c r="T5" s="7" t="s">
        <v>85</v>
      </c>
      <c r="U5" s="8" t="s">
        <v>87</v>
      </c>
      <c r="V5" s="7">
        <v>700</v>
      </c>
      <c r="W5" s="7">
        <v>1000</v>
      </c>
      <c r="X5" s="2"/>
      <c r="Y5" s="2"/>
      <c r="Z5" s="2"/>
    </row>
    <row r="6" spans="1:27" ht="20.399999999999999" customHeight="1" thickBot="1" x14ac:dyDescent="0.25">
      <c r="B6" s="89" t="s">
        <v>13</v>
      </c>
      <c r="C6" s="278"/>
      <c r="D6" s="279"/>
      <c r="E6" s="280"/>
      <c r="G6" s="323"/>
      <c r="H6" s="324"/>
      <c r="J6" s="308"/>
      <c r="K6" s="90"/>
      <c r="L6" s="281"/>
      <c r="M6" s="282"/>
      <c r="N6" s="325"/>
      <c r="O6" s="326"/>
      <c r="P6" s="269"/>
      <c r="Q6" s="91" t="s">
        <v>22</v>
      </c>
      <c r="T6" s="25" t="s">
        <v>86</v>
      </c>
      <c r="U6" s="8" t="s">
        <v>88</v>
      </c>
      <c r="V6" s="25">
        <v>900</v>
      </c>
      <c r="W6" s="25">
        <v>1200</v>
      </c>
      <c r="X6" s="2"/>
      <c r="Y6" s="2"/>
      <c r="Z6" s="2"/>
    </row>
    <row r="7" spans="1:27" ht="20.399999999999999" customHeight="1" thickBot="1" x14ac:dyDescent="0.25">
      <c r="J7" s="92"/>
      <c r="K7" s="93"/>
      <c r="L7" s="93"/>
      <c r="M7" s="93"/>
      <c r="N7" s="94"/>
      <c r="O7" s="94"/>
      <c r="P7" s="95"/>
      <c r="Q7" s="96"/>
      <c r="T7" s="2" t="s">
        <v>93</v>
      </c>
      <c r="U7" s="2" t="s">
        <v>95</v>
      </c>
      <c r="V7" s="2">
        <v>1400</v>
      </c>
      <c r="W7" s="2">
        <v>1600</v>
      </c>
      <c r="X7" s="2"/>
      <c r="Y7" s="2"/>
      <c r="Z7" s="2"/>
    </row>
    <row r="8" spans="1:27" ht="20.399999999999999" customHeight="1" thickBot="1" x14ac:dyDescent="0.25">
      <c r="A8" s="270" t="s">
        <v>2</v>
      </c>
      <c r="B8" s="271"/>
      <c r="J8" s="92"/>
      <c r="K8" s="93"/>
      <c r="L8" s="93"/>
      <c r="M8" s="93"/>
      <c r="N8" s="94"/>
      <c r="O8" s="94"/>
      <c r="P8" s="95"/>
      <c r="Q8" s="96"/>
      <c r="T8" s="2"/>
      <c r="U8" s="2"/>
      <c r="V8" s="2"/>
      <c r="W8" s="2"/>
      <c r="X8" s="2"/>
      <c r="Y8" s="2"/>
      <c r="Z8" s="2"/>
    </row>
    <row r="9" spans="1:27" ht="20.399999999999999" customHeight="1" thickBot="1" x14ac:dyDescent="0.25">
      <c r="A9" s="272" t="s">
        <v>61</v>
      </c>
      <c r="B9" s="277" t="s">
        <v>108</v>
      </c>
      <c r="C9" s="261" t="s">
        <v>5</v>
      </c>
      <c r="D9" s="261" t="s">
        <v>6</v>
      </c>
      <c r="E9" s="261" t="s">
        <v>94</v>
      </c>
      <c r="F9" s="261" t="s">
        <v>8</v>
      </c>
      <c r="G9" s="264" t="s">
        <v>29</v>
      </c>
      <c r="H9" s="265" t="s">
        <v>4</v>
      </c>
      <c r="J9" s="97" t="s">
        <v>26</v>
      </c>
      <c r="Q9" s="96"/>
      <c r="T9" s="2"/>
      <c r="U9" s="2"/>
      <c r="V9" s="2"/>
      <c r="W9" s="2"/>
      <c r="X9" s="2"/>
      <c r="Y9" s="2"/>
      <c r="Z9" s="2"/>
    </row>
    <row r="10" spans="1:27" ht="20.399999999999999" customHeight="1" x14ac:dyDescent="0.2">
      <c r="A10" s="273"/>
      <c r="B10" s="275"/>
      <c r="C10" s="275"/>
      <c r="D10" s="275"/>
      <c r="E10" s="262"/>
      <c r="F10" s="262"/>
      <c r="G10" s="262"/>
      <c r="H10" s="266"/>
      <c r="J10" s="98" t="s">
        <v>25</v>
      </c>
      <c r="K10" s="99" t="s">
        <v>3</v>
      </c>
      <c r="L10" s="100" t="s">
        <v>27</v>
      </c>
      <c r="M10" s="101"/>
      <c r="N10" s="100" t="s">
        <v>28</v>
      </c>
      <c r="O10" s="102"/>
      <c r="P10" s="103"/>
      <c r="Q10" s="104" t="s">
        <v>59</v>
      </c>
    </row>
    <row r="11" spans="1:27" ht="20.399999999999999" customHeight="1" thickBot="1" x14ac:dyDescent="0.25">
      <c r="A11" s="274"/>
      <c r="B11" s="276"/>
      <c r="C11" s="276"/>
      <c r="D11" s="276"/>
      <c r="E11" s="263"/>
      <c r="F11" s="263"/>
      <c r="G11" s="263"/>
      <c r="H11" s="267"/>
      <c r="J11" s="292" t="s">
        <v>30</v>
      </c>
      <c r="K11" s="105">
        <v>1</v>
      </c>
      <c r="L11" s="106" t="s">
        <v>32</v>
      </c>
      <c r="M11" s="107"/>
      <c r="N11" s="283" t="s">
        <v>74</v>
      </c>
      <c r="O11" s="286" t="s">
        <v>75</v>
      </c>
      <c r="P11" s="289" t="s">
        <v>76</v>
      </c>
      <c r="Q11" s="108">
        <f>COUNTIF($F$12:$F$31,1)</f>
        <v>0</v>
      </c>
    </row>
    <row r="12" spans="1:27" ht="20.399999999999999" customHeight="1" x14ac:dyDescent="0.2">
      <c r="A12" s="153"/>
      <c r="B12" s="110"/>
      <c r="C12" s="110"/>
      <c r="D12" s="110"/>
      <c r="E12" s="159" t="str">
        <f>IF(B12="","",$C$3)</f>
        <v/>
      </c>
      <c r="F12" s="110"/>
      <c r="G12" s="164" t="str">
        <f t="shared" ref="G12:G31" si="0">IF(F12="","",VLOOKUP(F12,$K$11:$M$39,2,0))</f>
        <v/>
      </c>
      <c r="H12" s="111"/>
      <c r="J12" s="293"/>
      <c r="K12" s="112">
        <v>2</v>
      </c>
      <c r="L12" s="113" t="s">
        <v>33</v>
      </c>
      <c r="M12" s="114"/>
      <c r="N12" s="284"/>
      <c r="O12" s="287"/>
      <c r="P12" s="290"/>
      <c r="Q12" s="115">
        <f>COUNTIF($F$12:$F$31,2)</f>
        <v>0</v>
      </c>
    </row>
    <row r="13" spans="1:27" ht="20.399999999999999" customHeight="1" x14ac:dyDescent="0.2">
      <c r="A13" s="154"/>
      <c r="B13" s="117"/>
      <c r="C13" s="117"/>
      <c r="D13" s="117"/>
      <c r="E13" s="160" t="str">
        <f t="shared" ref="E13:E31" si="1">IF(B13="","",$C$3)</f>
        <v/>
      </c>
      <c r="F13" s="117"/>
      <c r="G13" s="165" t="str">
        <f t="shared" si="0"/>
        <v/>
      </c>
      <c r="H13" s="118"/>
      <c r="J13" s="293"/>
      <c r="K13" s="112">
        <v>3</v>
      </c>
      <c r="L13" s="113" t="s">
        <v>34</v>
      </c>
      <c r="M13" s="114"/>
      <c r="N13" s="284"/>
      <c r="O13" s="287"/>
      <c r="P13" s="290"/>
      <c r="Q13" s="115">
        <f>COUNTIF($F$12:$F$31,3)</f>
        <v>0</v>
      </c>
    </row>
    <row r="14" spans="1:27" ht="20.399999999999999" customHeight="1" x14ac:dyDescent="0.2">
      <c r="A14" s="154"/>
      <c r="B14" s="117"/>
      <c r="C14" s="117"/>
      <c r="D14" s="117"/>
      <c r="E14" s="160" t="str">
        <f t="shared" si="1"/>
        <v/>
      </c>
      <c r="F14" s="117"/>
      <c r="G14" s="165" t="str">
        <f t="shared" si="0"/>
        <v/>
      </c>
      <c r="H14" s="118"/>
      <c r="J14" s="293"/>
      <c r="K14" s="112">
        <v>4</v>
      </c>
      <c r="L14" s="113" t="s">
        <v>77</v>
      </c>
      <c r="M14" s="114"/>
      <c r="N14" s="284"/>
      <c r="O14" s="287"/>
      <c r="P14" s="290"/>
      <c r="Q14" s="115">
        <f>COUNTIF($F$12:$F$31,4)</f>
        <v>0</v>
      </c>
    </row>
    <row r="15" spans="1:27" ht="20.399999999999999" customHeight="1" x14ac:dyDescent="0.2">
      <c r="A15" s="154"/>
      <c r="B15" s="117"/>
      <c r="C15" s="117"/>
      <c r="D15" s="117" t="s">
        <v>72</v>
      </c>
      <c r="E15" s="160" t="str">
        <f t="shared" si="1"/>
        <v/>
      </c>
      <c r="F15" s="117"/>
      <c r="G15" s="165" t="str">
        <f t="shared" si="0"/>
        <v/>
      </c>
      <c r="H15" s="118"/>
      <c r="J15" s="293"/>
      <c r="K15" s="112">
        <v>5</v>
      </c>
      <c r="L15" s="113" t="s">
        <v>35</v>
      </c>
      <c r="M15" s="114"/>
      <c r="N15" s="284"/>
      <c r="O15" s="287"/>
      <c r="P15" s="290"/>
      <c r="Q15" s="115">
        <f>COUNTIF($F$12:$F$31,5)</f>
        <v>0</v>
      </c>
    </row>
    <row r="16" spans="1:27" ht="20.399999999999999" customHeight="1" thickBot="1" x14ac:dyDescent="0.25">
      <c r="A16" s="155"/>
      <c r="B16" s="119"/>
      <c r="C16" s="119"/>
      <c r="D16" s="119"/>
      <c r="E16" s="161" t="str">
        <f t="shared" si="1"/>
        <v/>
      </c>
      <c r="F16" s="119"/>
      <c r="G16" s="166" t="str">
        <f t="shared" si="0"/>
        <v/>
      </c>
      <c r="H16" s="120"/>
      <c r="J16" s="293"/>
      <c r="K16" s="121">
        <v>6</v>
      </c>
      <c r="L16" s="122" t="s">
        <v>36</v>
      </c>
      <c r="M16" s="123"/>
      <c r="N16" s="285"/>
      <c r="O16" s="288"/>
      <c r="P16" s="291"/>
      <c r="Q16" s="124">
        <f>COUNTIF($F$12:$F$31,6)</f>
        <v>0</v>
      </c>
    </row>
    <row r="17" spans="1:17" ht="20.399999999999999" customHeight="1" x14ac:dyDescent="0.2">
      <c r="A17" s="156"/>
      <c r="B17" s="110"/>
      <c r="C17" s="110"/>
      <c r="D17" s="110"/>
      <c r="E17" s="159" t="str">
        <f t="shared" si="1"/>
        <v/>
      </c>
      <c r="F17" s="110"/>
      <c r="G17" s="164" t="str">
        <f t="shared" si="0"/>
        <v/>
      </c>
      <c r="H17" s="111"/>
      <c r="J17" s="293"/>
      <c r="K17" s="105">
        <v>7</v>
      </c>
      <c r="L17" s="106" t="s">
        <v>37</v>
      </c>
      <c r="M17" s="107"/>
      <c r="N17" s="283" t="s">
        <v>89</v>
      </c>
      <c r="O17" s="286" t="s">
        <v>67</v>
      </c>
      <c r="P17" s="289" t="s">
        <v>90</v>
      </c>
      <c r="Q17" s="108">
        <f>COUNTIF($F$12:$F$31,7)</f>
        <v>0</v>
      </c>
    </row>
    <row r="18" spans="1:17" ht="20.399999999999999" customHeight="1" x14ac:dyDescent="0.2">
      <c r="A18" s="154"/>
      <c r="B18" s="117"/>
      <c r="C18" s="117"/>
      <c r="D18" s="117"/>
      <c r="E18" s="160" t="str">
        <f t="shared" si="1"/>
        <v/>
      </c>
      <c r="F18" s="117"/>
      <c r="G18" s="165" t="str">
        <f t="shared" si="0"/>
        <v/>
      </c>
      <c r="H18" s="118"/>
      <c r="J18" s="293"/>
      <c r="K18" s="112">
        <v>8</v>
      </c>
      <c r="L18" s="113" t="s">
        <v>39</v>
      </c>
      <c r="M18" s="114"/>
      <c r="N18" s="284"/>
      <c r="O18" s="287"/>
      <c r="P18" s="290"/>
      <c r="Q18" s="115">
        <f>COUNTIF($F$12:$F$31,8)</f>
        <v>0</v>
      </c>
    </row>
    <row r="19" spans="1:17" ht="20.399999999999999" customHeight="1" x14ac:dyDescent="0.2">
      <c r="A19" s="154"/>
      <c r="B19" s="117"/>
      <c r="C19" s="117"/>
      <c r="D19" s="117"/>
      <c r="E19" s="160" t="str">
        <f t="shared" si="1"/>
        <v/>
      </c>
      <c r="F19" s="117"/>
      <c r="G19" s="165" t="str">
        <f t="shared" si="0"/>
        <v/>
      </c>
      <c r="H19" s="118"/>
      <c r="J19" s="293"/>
      <c r="K19" s="121">
        <v>9</v>
      </c>
      <c r="L19" s="113" t="s">
        <v>40</v>
      </c>
      <c r="M19" s="114"/>
      <c r="N19" s="285"/>
      <c r="O19" s="288"/>
      <c r="P19" s="291"/>
      <c r="Q19" s="115">
        <f>COUNTIF($F$12:$F$31,9)</f>
        <v>0</v>
      </c>
    </row>
    <row r="20" spans="1:17" ht="20.399999999999999" customHeight="1" x14ac:dyDescent="0.2">
      <c r="A20" s="154"/>
      <c r="B20" s="117"/>
      <c r="C20" s="117"/>
      <c r="D20" s="117"/>
      <c r="E20" s="160" t="str">
        <f t="shared" si="1"/>
        <v/>
      </c>
      <c r="F20" s="117"/>
      <c r="G20" s="165" t="str">
        <f t="shared" si="0"/>
        <v/>
      </c>
      <c r="H20" s="118"/>
      <c r="J20" s="293"/>
      <c r="K20" s="105">
        <v>10</v>
      </c>
      <c r="L20" s="106" t="s">
        <v>38</v>
      </c>
      <c r="M20" s="107"/>
      <c r="N20" s="283" t="s">
        <v>65</v>
      </c>
      <c r="O20" s="286" t="s">
        <v>53</v>
      </c>
      <c r="P20" s="289" t="s">
        <v>66</v>
      </c>
      <c r="Q20" s="108">
        <f>COUNTIF($F$12:$F$31,10)</f>
        <v>0</v>
      </c>
    </row>
    <row r="21" spans="1:17" ht="20.399999999999999" customHeight="1" thickBot="1" x14ac:dyDescent="0.25">
      <c r="A21" s="157"/>
      <c r="B21" s="126"/>
      <c r="C21" s="126"/>
      <c r="D21" s="126"/>
      <c r="E21" s="162" t="str">
        <f t="shared" si="1"/>
        <v/>
      </c>
      <c r="F21" s="126"/>
      <c r="G21" s="167" t="str">
        <f t="shared" si="0"/>
        <v/>
      </c>
      <c r="H21" s="127"/>
      <c r="J21" s="293"/>
      <c r="K21" s="112">
        <v>11</v>
      </c>
      <c r="L21" s="113" t="s">
        <v>41</v>
      </c>
      <c r="M21" s="114"/>
      <c r="N21" s="284"/>
      <c r="O21" s="287"/>
      <c r="P21" s="290"/>
      <c r="Q21" s="115">
        <f>COUNTIF($F$12:$F$31,11)</f>
        <v>0</v>
      </c>
    </row>
    <row r="22" spans="1:17" ht="20.399999999999999" customHeight="1" x14ac:dyDescent="0.2">
      <c r="A22" s="158"/>
      <c r="B22" s="128"/>
      <c r="C22" s="128"/>
      <c r="D22" s="128"/>
      <c r="E22" s="163" t="str">
        <f t="shared" si="1"/>
        <v/>
      </c>
      <c r="F22" s="128"/>
      <c r="G22" s="168" t="str">
        <f t="shared" si="0"/>
        <v/>
      </c>
      <c r="H22" s="129"/>
      <c r="J22" s="293"/>
      <c r="K22" s="112">
        <v>12</v>
      </c>
      <c r="L22" s="113" t="s">
        <v>42</v>
      </c>
      <c r="M22" s="114"/>
      <c r="N22" s="284"/>
      <c r="O22" s="287"/>
      <c r="P22" s="290"/>
      <c r="Q22" s="115">
        <f>COUNTIF($F$12:$F$31,12)</f>
        <v>0</v>
      </c>
    </row>
    <row r="23" spans="1:17" ht="20.399999999999999" customHeight="1" x14ac:dyDescent="0.2">
      <c r="A23" s="154"/>
      <c r="B23" s="117"/>
      <c r="C23" s="117"/>
      <c r="D23" s="117"/>
      <c r="E23" s="160" t="str">
        <f t="shared" si="1"/>
        <v/>
      </c>
      <c r="F23" s="117"/>
      <c r="G23" s="165" t="str">
        <f t="shared" si="0"/>
        <v/>
      </c>
      <c r="H23" s="118"/>
      <c r="J23" s="293"/>
      <c r="K23" s="112">
        <v>13</v>
      </c>
      <c r="L23" s="113" t="s">
        <v>62</v>
      </c>
      <c r="M23" s="114"/>
      <c r="N23" s="284"/>
      <c r="O23" s="287"/>
      <c r="P23" s="290"/>
      <c r="Q23" s="115">
        <f>COUNTIF($F$12:$F$31,13)</f>
        <v>0</v>
      </c>
    </row>
    <row r="24" spans="1:17" ht="20.399999999999999" customHeight="1" x14ac:dyDescent="0.2">
      <c r="A24" s="154"/>
      <c r="B24" s="117"/>
      <c r="C24" s="117"/>
      <c r="D24" s="117"/>
      <c r="E24" s="160" t="str">
        <f t="shared" si="1"/>
        <v/>
      </c>
      <c r="F24" s="117"/>
      <c r="G24" s="165" t="str">
        <f t="shared" si="0"/>
        <v/>
      </c>
      <c r="H24" s="118"/>
      <c r="J24" s="293"/>
      <c r="K24" s="112">
        <v>14</v>
      </c>
      <c r="L24" s="113" t="s">
        <v>63</v>
      </c>
      <c r="M24" s="114"/>
      <c r="N24" s="284"/>
      <c r="O24" s="287"/>
      <c r="P24" s="290"/>
      <c r="Q24" s="115">
        <f>COUNTIF($F$12:$F$31,14)</f>
        <v>0</v>
      </c>
    </row>
    <row r="25" spans="1:17" ht="20.399999999999999" customHeight="1" x14ac:dyDescent="0.2">
      <c r="A25" s="154"/>
      <c r="B25" s="117"/>
      <c r="C25" s="117"/>
      <c r="D25" s="117"/>
      <c r="E25" s="160" t="str">
        <f t="shared" si="1"/>
        <v/>
      </c>
      <c r="F25" s="117"/>
      <c r="G25" s="165" t="str">
        <f t="shared" si="0"/>
        <v/>
      </c>
      <c r="H25" s="118"/>
      <c r="J25" s="293"/>
      <c r="K25" s="112">
        <v>15</v>
      </c>
      <c r="L25" s="113" t="s">
        <v>64</v>
      </c>
      <c r="M25" s="114"/>
      <c r="N25" s="284"/>
      <c r="O25" s="287"/>
      <c r="P25" s="290"/>
      <c r="Q25" s="115">
        <f>COUNTIF($F$12:$F$31,15)</f>
        <v>0</v>
      </c>
    </row>
    <row r="26" spans="1:17" ht="20.399999999999999" customHeight="1" thickBot="1" x14ac:dyDescent="0.25">
      <c r="A26" s="155"/>
      <c r="B26" s="119"/>
      <c r="C26" s="119"/>
      <c r="D26" s="119"/>
      <c r="E26" s="161" t="str">
        <f t="shared" si="1"/>
        <v/>
      </c>
      <c r="F26" s="119"/>
      <c r="G26" s="166" t="str">
        <f t="shared" si="0"/>
        <v/>
      </c>
      <c r="H26" s="120"/>
      <c r="J26" s="294"/>
      <c r="K26" s="130">
        <v>16</v>
      </c>
      <c r="L26" s="131" t="s">
        <v>110</v>
      </c>
      <c r="M26" s="132"/>
      <c r="N26" s="295"/>
      <c r="O26" s="296"/>
      <c r="P26" s="298"/>
      <c r="Q26" s="133">
        <f>COUNTIF($F$12:$F$31,16)</f>
        <v>0</v>
      </c>
    </row>
    <row r="27" spans="1:17" ht="20.399999999999999" customHeight="1" x14ac:dyDescent="0.2">
      <c r="A27" s="156"/>
      <c r="B27" s="110"/>
      <c r="C27" s="110"/>
      <c r="D27" s="110"/>
      <c r="E27" s="159" t="str">
        <f t="shared" si="1"/>
        <v/>
      </c>
      <c r="F27" s="110"/>
      <c r="G27" s="164" t="str">
        <f t="shared" si="0"/>
        <v/>
      </c>
      <c r="H27" s="111"/>
      <c r="J27" s="327" t="s">
        <v>31</v>
      </c>
      <c r="K27" s="134">
        <v>21</v>
      </c>
      <c r="L27" s="135" t="s">
        <v>43</v>
      </c>
      <c r="M27" s="136"/>
      <c r="N27" s="300" t="s">
        <v>74</v>
      </c>
      <c r="O27" s="299" t="s">
        <v>104</v>
      </c>
      <c r="P27" s="297" t="s">
        <v>76</v>
      </c>
      <c r="Q27" s="137">
        <f>COUNTIF($F$12:$F$31,21)</f>
        <v>0</v>
      </c>
    </row>
    <row r="28" spans="1:17" ht="20.399999999999999" customHeight="1" x14ac:dyDescent="0.2">
      <c r="A28" s="154"/>
      <c r="B28" s="117"/>
      <c r="C28" s="117"/>
      <c r="D28" s="117"/>
      <c r="E28" s="160" t="str">
        <f t="shared" si="1"/>
        <v/>
      </c>
      <c r="F28" s="117"/>
      <c r="G28" s="165" t="str">
        <f t="shared" si="0"/>
        <v/>
      </c>
      <c r="H28" s="118"/>
      <c r="J28" s="293"/>
      <c r="K28" s="112">
        <v>22</v>
      </c>
      <c r="L28" s="113" t="s">
        <v>44</v>
      </c>
      <c r="M28" s="114"/>
      <c r="N28" s="284"/>
      <c r="O28" s="287"/>
      <c r="P28" s="290"/>
      <c r="Q28" s="138">
        <f>COUNTIF($F$12:$F$31,22)</f>
        <v>0</v>
      </c>
    </row>
    <row r="29" spans="1:17" ht="20.399999999999999" customHeight="1" x14ac:dyDescent="0.2">
      <c r="A29" s="154"/>
      <c r="B29" s="117"/>
      <c r="C29" s="117"/>
      <c r="D29" s="117"/>
      <c r="E29" s="160" t="str">
        <f t="shared" si="1"/>
        <v/>
      </c>
      <c r="F29" s="117"/>
      <c r="G29" s="165" t="str">
        <f t="shared" si="0"/>
        <v/>
      </c>
      <c r="H29" s="118"/>
      <c r="J29" s="293"/>
      <c r="K29" s="112">
        <v>23</v>
      </c>
      <c r="L29" s="113" t="s">
        <v>45</v>
      </c>
      <c r="M29" s="114"/>
      <c r="N29" s="284"/>
      <c r="O29" s="287"/>
      <c r="P29" s="290"/>
      <c r="Q29" s="115">
        <f>COUNTIF($F$12:$F$31,23)</f>
        <v>0</v>
      </c>
    </row>
    <row r="30" spans="1:17" ht="20.399999999999999" customHeight="1" x14ac:dyDescent="0.2">
      <c r="A30" s="154"/>
      <c r="B30" s="117"/>
      <c r="C30" s="117"/>
      <c r="D30" s="117"/>
      <c r="E30" s="160" t="str">
        <f t="shared" si="1"/>
        <v/>
      </c>
      <c r="F30" s="117"/>
      <c r="G30" s="165" t="str">
        <f t="shared" si="0"/>
        <v/>
      </c>
      <c r="H30" s="118"/>
      <c r="J30" s="293"/>
      <c r="K30" s="112">
        <v>24</v>
      </c>
      <c r="L30" s="113" t="s">
        <v>78</v>
      </c>
      <c r="M30" s="114"/>
      <c r="N30" s="284"/>
      <c r="O30" s="287"/>
      <c r="P30" s="290"/>
      <c r="Q30" s="115">
        <f>COUNTIF($F$12:$F$31,24)</f>
        <v>0</v>
      </c>
    </row>
    <row r="31" spans="1:17" ht="20.399999999999999" customHeight="1" thickBot="1" x14ac:dyDescent="0.25">
      <c r="A31" s="157"/>
      <c r="B31" s="126"/>
      <c r="C31" s="126"/>
      <c r="D31" s="126"/>
      <c r="E31" s="162" t="str">
        <f t="shared" si="1"/>
        <v/>
      </c>
      <c r="F31" s="126"/>
      <c r="G31" s="167" t="str">
        <f t="shared" si="0"/>
        <v/>
      </c>
      <c r="H31" s="127"/>
      <c r="J31" s="293"/>
      <c r="K31" s="112">
        <v>25</v>
      </c>
      <c r="L31" s="113" t="s">
        <v>46</v>
      </c>
      <c r="M31" s="114"/>
      <c r="N31" s="284"/>
      <c r="O31" s="287"/>
      <c r="P31" s="290"/>
      <c r="Q31" s="115">
        <f>COUNTIF($F$12:$F$31,25)</f>
        <v>0</v>
      </c>
    </row>
    <row r="32" spans="1:17" ht="20.399999999999999" customHeight="1" thickBot="1" x14ac:dyDescent="0.25">
      <c r="G32" s="75" t="str">
        <f>IF(F32="","",VLOOKUP(F32,$K$13:$M$37,2,0))</f>
        <v/>
      </c>
      <c r="J32" s="293"/>
      <c r="K32" s="121">
        <v>26</v>
      </c>
      <c r="L32" s="122" t="s">
        <v>47</v>
      </c>
      <c r="M32" s="123"/>
      <c r="N32" s="285"/>
      <c r="O32" s="288"/>
      <c r="P32" s="291"/>
      <c r="Q32" s="133">
        <f>COUNTIF($F$12:$F$31,26)</f>
        <v>0</v>
      </c>
    </row>
    <row r="33" spans="1:17" ht="20.399999999999999" customHeight="1" thickBot="1" x14ac:dyDescent="0.25">
      <c r="A33" s="270" t="s">
        <v>23</v>
      </c>
      <c r="B33" s="271"/>
      <c r="J33" s="293"/>
      <c r="K33" s="105">
        <v>27</v>
      </c>
      <c r="L33" s="139" t="s">
        <v>48</v>
      </c>
      <c r="M33" s="140"/>
      <c r="N33" s="283" t="s">
        <v>89</v>
      </c>
      <c r="O33" s="286" t="s">
        <v>67</v>
      </c>
      <c r="P33" s="289" t="s">
        <v>90</v>
      </c>
      <c r="Q33" s="108">
        <f>COUNTIF($F$12:$F$31,27)</f>
        <v>0</v>
      </c>
    </row>
    <row r="34" spans="1:17" ht="20.399999999999999" customHeight="1" x14ac:dyDescent="0.2">
      <c r="A34" s="272" t="s">
        <v>61</v>
      </c>
      <c r="B34" s="261" t="s">
        <v>108</v>
      </c>
      <c r="C34" s="261" t="s">
        <v>5</v>
      </c>
      <c r="D34" s="261" t="s">
        <v>6</v>
      </c>
      <c r="E34" s="261" t="s">
        <v>94</v>
      </c>
      <c r="F34" s="261" t="s">
        <v>8</v>
      </c>
      <c r="G34" s="264" t="s">
        <v>29</v>
      </c>
      <c r="H34" s="265" t="s">
        <v>4</v>
      </c>
      <c r="J34" s="293"/>
      <c r="K34" s="112">
        <v>28</v>
      </c>
      <c r="L34" s="141" t="s">
        <v>49</v>
      </c>
      <c r="M34" s="142"/>
      <c r="N34" s="284"/>
      <c r="O34" s="287"/>
      <c r="P34" s="290"/>
      <c r="Q34" s="138">
        <f>COUNTIF($F$12:$F$31,28)</f>
        <v>0</v>
      </c>
    </row>
    <row r="35" spans="1:17" ht="20.399999999999999" customHeight="1" x14ac:dyDescent="0.2">
      <c r="A35" s="273"/>
      <c r="B35" s="275"/>
      <c r="C35" s="275"/>
      <c r="D35" s="275"/>
      <c r="E35" s="262"/>
      <c r="F35" s="262"/>
      <c r="G35" s="262"/>
      <c r="H35" s="266"/>
      <c r="J35" s="293"/>
      <c r="K35" s="121">
        <v>29</v>
      </c>
      <c r="L35" s="113" t="s">
        <v>79</v>
      </c>
      <c r="M35" s="114"/>
      <c r="N35" s="285"/>
      <c r="O35" s="288"/>
      <c r="P35" s="291"/>
      <c r="Q35" s="133">
        <f>COUNTIF($F$12:$F$31,29)</f>
        <v>0</v>
      </c>
    </row>
    <row r="36" spans="1:17" ht="20.399999999999999" customHeight="1" thickBot="1" x14ac:dyDescent="0.25">
      <c r="A36" s="274"/>
      <c r="B36" s="276"/>
      <c r="C36" s="276"/>
      <c r="D36" s="276"/>
      <c r="E36" s="263"/>
      <c r="F36" s="263"/>
      <c r="G36" s="263"/>
      <c r="H36" s="267"/>
      <c r="J36" s="293"/>
      <c r="K36" s="105">
        <v>30</v>
      </c>
      <c r="L36" s="106" t="s">
        <v>50</v>
      </c>
      <c r="M36" s="107"/>
      <c r="N36" s="283" t="s">
        <v>69</v>
      </c>
      <c r="O36" s="286" t="s">
        <v>53</v>
      </c>
      <c r="P36" s="289" t="s">
        <v>70</v>
      </c>
      <c r="Q36" s="108">
        <f>COUNTIF($F$12:$F$31,30)</f>
        <v>0</v>
      </c>
    </row>
    <row r="37" spans="1:17" ht="20.399999999999999" customHeight="1" x14ac:dyDescent="0.2">
      <c r="A37" s="109"/>
      <c r="B37" s="110"/>
      <c r="C37" s="252"/>
      <c r="D37" s="110"/>
      <c r="E37" s="255" t="str">
        <f t="shared" ref="E37:E60" si="2">IF(B37="","",$C$3)</f>
        <v/>
      </c>
      <c r="F37" s="252"/>
      <c r="G37" s="255" t="str">
        <f>IF(F37="","",VLOOKUP(F37,$K$40:$M$41,2,0))</f>
        <v/>
      </c>
      <c r="H37" s="258"/>
      <c r="J37" s="293"/>
      <c r="K37" s="112">
        <v>31</v>
      </c>
      <c r="L37" s="113" t="s">
        <v>51</v>
      </c>
      <c r="M37" s="114"/>
      <c r="N37" s="284"/>
      <c r="O37" s="287"/>
      <c r="P37" s="290"/>
      <c r="Q37" s="115">
        <f>COUNTIF($F$12:$F$31,31)</f>
        <v>0</v>
      </c>
    </row>
    <row r="38" spans="1:17" ht="20.399999999999999" customHeight="1" x14ac:dyDescent="0.2">
      <c r="A38" s="116"/>
      <c r="B38" s="117"/>
      <c r="C38" s="253"/>
      <c r="D38" s="117"/>
      <c r="E38" s="256" t="str">
        <f t="shared" si="2"/>
        <v/>
      </c>
      <c r="F38" s="253"/>
      <c r="G38" s="256"/>
      <c r="H38" s="259"/>
      <c r="J38" s="293"/>
      <c r="K38" s="112">
        <v>32</v>
      </c>
      <c r="L38" s="113" t="s">
        <v>68</v>
      </c>
      <c r="M38" s="114"/>
      <c r="N38" s="284"/>
      <c r="O38" s="287"/>
      <c r="P38" s="290"/>
      <c r="Q38" s="115">
        <f>COUNTIF($F$12:$F$31,32)</f>
        <v>0</v>
      </c>
    </row>
    <row r="39" spans="1:17" ht="20.399999999999999" customHeight="1" thickBot="1" x14ac:dyDescent="0.25">
      <c r="A39" s="116"/>
      <c r="B39" s="117"/>
      <c r="C39" s="253"/>
      <c r="D39" s="117"/>
      <c r="E39" s="256"/>
      <c r="F39" s="253"/>
      <c r="G39" s="256"/>
      <c r="H39" s="259"/>
      <c r="J39" s="294"/>
      <c r="K39" s="112">
        <v>33</v>
      </c>
      <c r="L39" s="131" t="s">
        <v>111</v>
      </c>
      <c r="M39" s="132"/>
      <c r="N39" s="295"/>
      <c r="O39" s="296"/>
      <c r="P39" s="298"/>
      <c r="Q39" s="143">
        <f>COUNTIF($F$12:$F$31,33)</f>
        <v>0</v>
      </c>
    </row>
    <row r="40" spans="1:17" ht="20.399999999999999" customHeight="1" x14ac:dyDescent="0.2">
      <c r="A40" s="116"/>
      <c r="B40" s="117"/>
      <c r="C40" s="253"/>
      <c r="D40" s="117"/>
      <c r="E40" s="256"/>
      <c r="F40" s="253"/>
      <c r="G40" s="256"/>
      <c r="H40" s="259"/>
      <c r="J40" s="144" t="s">
        <v>30</v>
      </c>
      <c r="K40" s="134">
        <v>17</v>
      </c>
      <c r="L40" s="135" t="s">
        <v>52</v>
      </c>
      <c r="M40" s="136"/>
      <c r="N40" s="300" t="s">
        <v>54</v>
      </c>
      <c r="O40" s="299" t="s">
        <v>67</v>
      </c>
      <c r="P40" s="297" t="s">
        <v>71</v>
      </c>
      <c r="Q40" s="137">
        <f>COUNTIF($F$37:$F$60,17)</f>
        <v>0</v>
      </c>
    </row>
    <row r="41" spans="1:17" ht="20.399999999999999" customHeight="1" thickBot="1" x14ac:dyDescent="0.25">
      <c r="A41" s="116"/>
      <c r="B41" s="117"/>
      <c r="C41" s="253"/>
      <c r="D41" s="117"/>
      <c r="E41" s="256" t="str">
        <f t="shared" si="2"/>
        <v/>
      </c>
      <c r="F41" s="253"/>
      <c r="G41" s="256"/>
      <c r="H41" s="259"/>
      <c r="J41" s="145" t="s">
        <v>31</v>
      </c>
      <c r="K41" s="146">
        <v>34</v>
      </c>
      <c r="L41" s="131" t="s">
        <v>73</v>
      </c>
      <c r="M41" s="132"/>
      <c r="N41" s="295"/>
      <c r="O41" s="296"/>
      <c r="P41" s="298"/>
      <c r="Q41" s="143">
        <f>COUNTIF($F$37:$F$60,34)</f>
        <v>0</v>
      </c>
    </row>
    <row r="42" spans="1:17" ht="20.399999999999999" customHeight="1" thickBot="1" x14ac:dyDescent="0.25">
      <c r="A42" s="125"/>
      <c r="B42" s="126"/>
      <c r="C42" s="254"/>
      <c r="D42" s="126"/>
      <c r="E42" s="257" t="str">
        <f t="shared" si="2"/>
        <v/>
      </c>
      <c r="F42" s="254"/>
      <c r="G42" s="257"/>
      <c r="H42" s="260"/>
    </row>
    <row r="43" spans="1:17" ht="20.399999999999999" customHeight="1" x14ac:dyDescent="0.2">
      <c r="A43" s="109"/>
      <c r="B43" s="110"/>
      <c r="C43" s="252"/>
      <c r="D43" s="110"/>
      <c r="E43" s="255" t="str">
        <f t="shared" si="2"/>
        <v/>
      </c>
      <c r="F43" s="252"/>
      <c r="G43" s="255" t="str">
        <f>IF(F43="","",VLOOKUP(F43,$K$40:$M$41,2,0))</f>
        <v/>
      </c>
      <c r="H43" s="258"/>
    </row>
    <row r="44" spans="1:17" ht="20.399999999999999" customHeight="1" x14ac:dyDescent="0.2">
      <c r="A44" s="116"/>
      <c r="B44" s="117"/>
      <c r="C44" s="253"/>
      <c r="D44" s="117"/>
      <c r="E44" s="256" t="str">
        <f t="shared" si="2"/>
        <v/>
      </c>
      <c r="F44" s="253"/>
      <c r="G44" s="256"/>
      <c r="H44" s="259"/>
    </row>
    <row r="45" spans="1:17" ht="20.399999999999999" customHeight="1" x14ac:dyDescent="0.2">
      <c r="A45" s="116"/>
      <c r="B45" s="117"/>
      <c r="C45" s="253"/>
      <c r="D45" s="117"/>
      <c r="E45" s="256"/>
      <c r="F45" s="253"/>
      <c r="G45" s="256"/>
      <c r="H45" s="259"/>
      <c r="J45" s="6"/>
    </row>
    <row r="46" spans="1:17" ht="20.399999999999999" customHeight="1" x14ac:dyDescent="0.2">
      <c r="A46" s="116"/>
      <c r="B46" s="117"/>
      <c r="C46" s="253"/>
      <c r="D46" s="117"/>
      <c r="E46" s="256"/>
      <c r="F46" s="253"/>
      <c r="G46" s="256"/>
      <c r="H46" s="259"/>
      <c r="J46" s="147"/>
    </row>
    <row r="47" spans="1:17" ht="20.399999999999999" customHeight="1" x14ac:dyDescent="0.2">
      <c r="A47" s="116"/>
      <c r="B47" s="117"/>
      <c r="C47" s="253"/>
      <c r="D47" s="117"/>
      <c r="E47" s="256" t="str">
        <f t="shared" si="2"/>
        <v/>
      </c>
      <c r="F47" s="253"/>
      <c r="G47" s="256"/>
      <c r="H47" s="259"/>
      <c r="J47" s="147"/>
    </row>
    <row r="48" spans="1:17" ht="20.399999999999999" customHeight="1" thickBot="1" x14ac:dyDescent="0.25">
      <c r="A48" s="125"/>
      <c r="B48" s="126"/>
      <c r="C48" s="254"/>
      <c r="D48" s="126"/>
      <c r="E48" s="257" t="str">
        <f t="shared" si="2"/>
        <v/>
      </c>
      <c r="F48" s="254"/>
      <c r="G48" s="257"/>
      <c r="H48" s="260"/>
    </row>
    <row r="49" spans="1:8" ht="20.399999999999999" customHeight="1" x14ac:dyDescent="0.2">
      <c r="A49" s="109"/>
      <c r="B49" s="110"/>
      <c r="C49" s="252"/>
      <c r="D49" s="110"/>
      <c r="E49" s="255" t="str">
        <f t="shared" si="2"/>
        <v/>
      </c>
      <c r="F49" s="252"/>
      <c r="G49" s="255" t="str">
        <f>IF(F49="","",VLOOKUP(F49,$K$40:$M$41,2,0))</f>
        <v/>
      </c>
      <c r="H49" s="258"/>
    </row>
    <row r="50" spans="1:8" ht="20.399999999999999" customHeight="1" x14ac:dyDescent="0.2">
      <c r="A50" s="116"/>
      <c r="B50" s="117"/>
      <c r="C50" s="253"/>
      <c r="D50" s="117"/>
      <c r="E50" s="256" t="str">
        <f t="shared" si="2"/>
        <v/>
      </c>
      <c r="F50" s="253"/>
      <c r="G50" s="256"/>
      <c r="H50" s="259"/>
    </row>
    <row r="51" spans="1:8" ht="20.399999999999999" customHeight="1" x14ac:dyDescent="0.2">
      <c r="A51" s="116"/>
      <c r="B51" s="117"/>
      <c r="C51" s="253"/>
      <c r="D51" s="117"/>
      <c r="E51" s="256"/>
      <c r="F51" s="253"/>
      <c r="G51" s="256"/>
      <c r="H51" s="259"/>
    </row>
    <row r="52" spans="1:8" ht="20.399999999999999" customHeight="1" x14ac:dyDescent="0.2">
      <c r="A52" s="116"/>
      <c r="B52" s="117"/>
      <c r="C52" s="253"/>
      <c r="D52" s="117"/>
      <c r="E52" s="256"/>
      <c r="F52" s="253"/>
      <c r="G52" s="256"/>
      <c r="H52" s="259"/>
    </row>
    <row r="53" spans="1:8" ht="20.399999999999999" customHeight="1" x14ac:dyDescent="0.2">
      <c r="A53" s="116"/>
      <c r="B53" s="117"/>
      <c r="C53" s="253"/>
      <c r="D53" s="117"/>
      <c r="E53" s="256" t="str">
        <f t="shared" si="2"/>
        <v/>
      </c>
      <c r="F53" s="253"/>
      <c r="G53" s="256"/>
      <c r="H53" s="259"/>
    </row>
    <row r="54" spans="1:8" ht="20.399999999999999" customHeight="1" thickBot="1" x14ac:dyDescent="0.25">
      <c r="A54" s="125"/>
      <c r="B54" s="126"/>
      <c r="C54" s="254"/>
      <c r="D54" s="126"/>
      <c r="E54" s="257" t="str">
        <f t="shared" si="2"/>
        <v/>
      </c>
      <c r="F54" s="254"/>
      <c r="G54" s="257"/>
      <c r="H54" s="260"/>
    </row>
    <row r="55" spans="1:8" ht="20.399999999999999" customHeight="1" x14ac:dyDescent="0.2">
      <c r="A55" s="109"/>
      <c r="B55" s="110"/>
      <c r="C55" s="252"/>
      <c r="D55" s="110"/>
      <c r="E55" s="255" t="str">
        <f t="shared" si="2"/>
        <v/>
      </c>
      <c r="F55" s="252"/>
      <c r="G55" s="255" t="str">
        <f>IF(F55="","",VLOOKUP(F55,$K$40:$M$41,2,0))</f>
        <v/>
      </c>
      <c r="H55" s="258"/>
    </row>
    <row r="56" spans="1:8" ht="20.399999999999999" customHeight="1" x14ac:dyDescent="0.2">
      <c r="A56" s="116"/>
      <c r="B56" s="117"/>
      <c r="C56" s="253"/>
      <c r="D56" s="117"/>
      <c r="E56" s="256" t="str">
        <f t="shared" si="2"/>
        <v/>
      </c>
      <c r="F56" s="253"/>
      <c r="G56" s="256"/>
      <c r="H56" s="259"/>
    </row>
    <row r="57" spans="1:8" ht="20.399999999999999" customHeight="1" x14ac:dyDescent="0.2">
      <c r="A57" s="116"/>
      <c r="B57" s="117"/>
      <c r="C57" s="253"/>
      <c r="D57" s="117"/>
      <c r="E57" s="256"/>
      <c r="F57" s="253"/>
      <c r="G57" s="256"/>
      <c r="H57" s="259"/>
    </row>
    <row r="58" spans="1:8" ht="20.399999999999999" customHeight="1" x14ac:dyDescent="0.2">
      <c r="A58" s="116"/>
      <c r="B58" s="117"/>
      <c r="C58" s="253"/>
      <c r="D58" s="117"/>
      <c r="E58" s="256"/>
      <c r="F58" s="253"/>
      <c r="G58" s="256"/>
      <c r="H58" s="259"/>
    </row>
    <row r="59" spans="1:8" ht="20.399999999999999" customHeight="1" x14ac:dyDescent="0.2">
      <c r="A59" s="116"/>
      <c r="B59" s="117"/>
      <c r="C59" s="253"/>
      <c r="D59" s="117"/>
      <c r="E59" s="256" t="str">
        <f t="shared" si="2"/>
        <v/>
      </c>
      <c r="F59" s="253"/>
      <c r="G59" s="256"/>
      <c r="H59" s="259"/>
    </row>
    <row r="60" spans="1:8" ht="20.399999999999999" customHeight="1" thickBot="1" x14ac:dyDescent="0.25">
      <c r="A60" s="125"/>
      <c r="B60" s="126"/>
      <c r="C60" s="254"/>
      <c r="D60" s="126"/>
      <c r="E60" s="257" t="str">
        <f t="shared" si="2"/>
        <v/>
      </c>
      <c r="F60" s="254"/>
      <c r="G60" s="257"/>
      <c r="H60" s="260"/>
    </row>
  </sheetData>
  <sheetProtection algorithmName="SHA-512" hashValue="U7IjGER8qtk2fBfB2We4Dbxz5rA73v0drVriVhNssRciGibFvnB9XXvTvfTKh1RNqVeDs2YXQx9rn/YBXGWRUA==" saltValue="SyBM0xY6tD1AoY6LQimGAg==" spinCount="100000" sheet="1" objects="1" scenarios="1"/>
  <mergeCells count="78">
    <mergeCell ref="J27:J39"/>
    <mergeCell ref="N36:N39"/>
    <mergeCell ref="O36:O39"/>
    <mergeCell ref="P36:P39"/>
    <mergeCell ref="P20:P26"/>
    <mergeCell ref="N33:N35"/>
    <mergeCell ref="P33:P35"/>
    <mergeCell ref="O33:O35"/>
    <mergeCell ref="N27:N32"/>
    <mergeCell ref="O27:O32"/>
    <mergeCell ref="P27:P32"/>
    <mergeCell ref="P40:P41"/>
    <mergeCell ref="O40:O41"/>
    <mergeCell ref="N40:N41"/>
    <mergeCell ref="C3:E3"/>
    <mergeCell ref="G3:H3"/>
    <mergeCell ref="J3:J6"/>
    <mergeCell ref="L3:M3"/>
    <mergeCell ref="N3:O3"/>
    <mergeCell ref="D4:E4"/>
    <mergeCell ref="L4:M4"/>
    <mergeCell ref="N4:O4"/>
    <mergeCell ref="C5:E5"/>
    <mergeCell ref="G5:G6"/>
    <mergeCell ref="H5:H6"/>
    <mergeCell ref="L5:M5"/>
    <mergeCell ref="N5:O6"/>
    <mergeCell ref="N11:N16"/>
    <mergeCell ref="O11:O16"/>
    <mergeCell ref="P11:P16"/>
    <mergeCell ref="J11:J26"/>
    <mergeCell ref="N17:N19"/>
    <mergeCell ref="O17:O19"/>
    <mergeCell ref="P17:P19"/>
    <mergeCell ref="N20:N26"/>
    <mergeCell ref="O20:O26"/>
    <mergeCell ref="C6:E6"/>
    <mergeCell ref="L6:M6"/>
    <mergeCell ref="F9:F11"/>
    <mergeCell ref="G9:G11"/>
    <mergeCell ref="H9:H11"/>
    <mergeCell ref="E9:E11"/>
    <mergeCell ref="A8:B8"/>
    <mergeCell ref="A9:A11"/>
    <mergeCell ref="B9:B11"/>
    <mergeCell ref="C9:C11"/>
    <mergeCell ref="D9:D11"/>
    <mergeCell ref="A33:B33"/>
    <mergeCell ref="C37:C42"/>
    <mergeCell ref="E37:E42"/>
    <mergeCell ref="F37:F42"/>
    <mergeCell ref="G37:G42"/>
    <mergeCell ref="A34:A36"/>
    <mergeCell ref="B34:B36"/>
    <mergeCell ref="C34:C36"/>
    <mergeCell ref="D34:D36"/>
    <mergeCell ref="E34:E36"/>
    <mergeCell ref="C55:C60"/>
    <mergeCell ref="E55:E60"/>
    <mergeCell ref="F55:F60"/>
    <mergeCell ref="G55:G60"/>
    <mergeCell ref="H55:H60"/>
    <mergeCell ref="N1:Q1"/>
    <mergeCell ref="C49:C54"/>
    <mergeCell ref="E49:E54"/>
    <mergeCell ref="F49:F54"/>
    <mergeCell ref="G49:G54"/>
    <mergeCell ref="H49:H54"/>
    <mergeCell ref="C43:C48"/>
    <mergeCell ref="E43:E48"/>
    <mergeCell ref="F43:F48"/>
    <mergeCell ref="G43:G48"/>
    <mergeCell ref="H43:H48"/>
    <mergeCell ref="H37:H42"/>
    <mergeCell ref="F34:F36"/>
    <mergeCell ref="G34:G36"/>
    <mergeCell ref="H34:H36"/>
    <mergeCell ref="P5:P6"/>
  </mergeCells>
  <phoneticPr fontId="1"/>
  <conditionalFormatting sqref="Q11:Q16 Q27:Q32">
    <cfRule type="cellIs" dxfId="2" priority="5" operator="greaterThan">
      <formula>3</formula>
    </cfRule>
  </conditionalFormatting>
  <conditionalFormatting sqref="Q17:Q26 Q33:Q39">
    <cfRule type="cellIs" dxfId="1" priority="4" operator="greaterThan">
      <formula>2</formula>
    </cfRule>
  </conditionalFormatting>
  <conditionalFormatting sqref="Q40:Q41">
    <cfRule type="cellIs" dxfId="0" priority="1" operator="greaterThan">
      <formula>2</formula>
    </cfRule>
  </conditionalFormatting>
  <pageMargins left="0.23622047244094491" right="0.23622047244094491" top="0.74803149606299213" bottom="0.74803149606299213" header="0.31496062992125984" footer="0.31496062992125984"/>
  <pageSetup paperSize="9" scale="62" orientation="portrait" r:id="rId1"/>
  <ignoredErrors>
    <ignoredError sqref="A13:A3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市内用申込シート</vt:lpstr>
      <vt:lpstr>市外用申込シート</vt:lpstr>
      <vt:lpstr>市外用申込シート!Print_Area</vt:lpstr>
      <vt:lpstr>市内用申込シート!Print_Area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2025-08-08T14:26:03Z</dcterms:modified>
</cp:coreProperties>
</file>