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B8B5A78A-D5B8-4121-875C-2EE827B93CC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市内用申込シート" sheetId="4" r:id="rId1"/>
    <sheet name="市外用申込シート" sheetId="5" r:id="rId2"/>
  </sheets>
  <definedNames>
    <definedName name="_xlnm.Print_Area" localSheetId="1">市外用申込シート!$A$1:$Q$61</definedName>
    <definedName name="_xlnm.Print_Area" localSheetId="0">市内用申込シート!$A$1:$Q$63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G6" i="4"/>
  <c r="AA44" i="4" l="1"/>
  <c r="AA43" i="4"/>
  <c r="AA42" i="4"/>
  <c r="AA41" i="4"/>
  <c r="AA40" i="4"/>
  <c r="AA39" i="4"/>
  <c r="AA29" i="4"/>
  <c r="AA28" i="4"/>
  <c r="AA27" i="4"/>
  <c r="AA26" i="4"/>
  <c r="AA25" i="4"/>
  <c r="AA24" i="4"/>
  <c r="AA23" i="4"/>
  <c r="Z44" i="4"/>
  <c r="Z43" i="4"/>
  <c r="Z42" i="4"/>
  <c r="Z41" i="4"/>
  <c r="Z40" i="4"/>
  <c r="Z39" i="4"/>
  <c r="Z29" i="4"/>
  <c r="Z28" i="4"/>
  <c r="Z27" i="4"/>
  <c r="Z26" i="4"/>
  <c r="Z25" i="4"/>
  <c r="Z24" i="4"/>
  <c r="Z23" i="4"/>
  <c r="Q42" i="5"/>
  <c r="Q41" i="5"/>
  <c r="Q40" i="5"/>
  <c r="Q39" i="5"/>
  <c r="Q38" i="5"/>
  <c r="Q37" i="5"/>
  <c r="Q27" i="5"/>
  <c r="Q26" i="5"/>
  <c r="Q25" i="5"/>
  <c r="Q24" i="5"/>
  <c r="Q23" i="5"/>
  <c r="Q22" i="5"/>
  <c r="Q21" i="5"/>
  <c r="E61" i="5"/>
  <c r="E60" i="5"/>
  <c r="E57" i="5"/>
  <c r="E56" i="5"/>
  <c r="E55" i="5"/>
  <c r="E54" i="5"/>
  <c r="E51" i="5"/>
  <c r="E50" i="5"/>
  <c r="E49" i="5"/>
  <c r="E48" i="5"/>
  <c r="E45" i="5"/>
  <c r="E44" i="5"/>
  <c r="E43" i="5"/>
  <c r="E42" i="5"/>
  <c r="E39" i="5"/>
  <c r="E38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H6" i="5" l="1"/>
  <c r="G6" i="5"/>
  <c r="D5" i="5"/>
  <c r="G56" i="5" l="1"/>
  <c r="G50" i="5"/>
  <c r="G44" i="5"/>
  <c r="G38" i="5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D5" i="4"/>
  <c r="Q36" i="5" l="1"/>
  <c r="Q35" i="5"/>
  <c r="Q34" i="5"/>
  <c r="Q33" i="5"/>
  <c r="Q32" i="5"/>
  <c r="Q31" i="5"/>
  <c r="Q30" i="5"/>
  <c r="Q29" i="5"/>
  <c r="Q28" i="5"/>
  <c r="Q20" i="5"/>
  <c r="Q19" i="5"/>
  <c r="Q18" i="5"/>
  <c r="Q17" i="5"/>
  <c r="Q16" i="5"/>
  <c r="Q15" i="5"/>
  <c r="Q14" i="5"/>
  <c r="Q13" i="5"/>
  <c r="Q12" i="5"/>
  <c r="AA38" i="4"/>
  <c r="AA37" i="4"/>
  <c r="AA36" i="4"/>
  <c r="AA35" i="4"/>
  <c r="AA34" i="4"/>
  <c r="AA33" i="4"/>
  <c r="AA32" i="4"/>
  <c r="AA31" i="4"/>
  <c r="AA30" i="4"/>
  <c r="AA14" i="4"/>
  <c r="Y42" i="4"/>
  <c r="Z38" i="4"/>
  <c r="Z37" i="4"/>
  <c r="Z36" i="4"/>
  <c r="Z35" i="4"/>
  <c r="Z34" i="4"/>
  <c r="Z33" i="4"/>
  <c r="Z32" i="4"/>
  <c r="Z31" i="4"/>
  <c r="Z30" i="4"/>
  <c r="AA19" i="4"/>
  <c r="Z19" i="4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P4" i="4"/>
  <c r="AA22" i="4"/>
  <c r="AA21" i="4"/>
  <c r="AA20" i="4"/>
  <c r="Z22" i="4"/>
  <c r="Z21" i="4"/>
  <c r="Z20" i="4"/>
  <c r="G33" i="5"/>
  <c r="P5" i="5"/>
  <c r="P4" i="5"/>
  <c r="K5" i="5"/>
  <c r="AA18" i="4"/>
  <c r="AA17" i="4"/>
  <c r="AA16" i="4"/>
  <c r="AA15" i="4"/>
  <c r="Z18" i="4"/>
  <c r="Z17" i="4"/>
  <c r="Z16" i="4"/>
  <c r="Z15" i="4"/>
  <c r="Z14" i="4"/>
  <c r="P58" i="4"/>
  <c r="P52" i="4"/>
  <c r="P46" i="4"/>
  <c r="G58" i="4"/>
  <c r="G52" i="4"/>
  <c r="G46" i="4"/>
  <c r="P5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K5" i="4"/>
  <c r="Y31" i="4" l="1"/>
  <c r="Y35" i="4"/>
  <c r="Y36" i="4"/>
  <c r="Y39" i="4"/>
  <c r="Y32" i="4"/>
  <c r="Y30" i="4"/>
  <c r="Y34" i="4"/>
  <c r="Y38" i="4"/>
  <c r="Y41" i="4"/>
  <c r="Y33" i="4"/>
  <c r="Y37" i="4"/>
  <c r="Y40" i="4"/>
  <c r="Y44" i="4"/>
  <c r="Y43" i="4"/>
  <c r="Y14" i="4"/>
  <c r="Y15" i="4"/>
  <c r="Y16" i="4"/>
  <c r="Y17" i="4"/>
  <c r="Y18" i="4"/>
  <c r="Y20" i="4"/>
  <c r="Y21" i="4"/>
  <c r="Y22" i="4"/>
  <c r="Y23" i="4"/>
  <c r="Y24" i="4"/>
  <c r="Y25" i="4"/>
  <c r="Y26" i="4"/>
  <c r="Y27" i="4"/>
  <c r="Y28" i="4"/>
  <c r="Y29" i="4"/>
  <c r="Y19" i="4"/>
  <c r="P6" i="5"/>
  <c r="P6" i="4"/>
</calcChain>
</file>

<file path=xl/sharedStrings.xml><?xml version="1.0" encoding="utf-8"?>
<sst xmlns="http://schemas.openxmlformats.org/spreadsheetml/2006/main" count="244" uniqueCount="112">
  <si>
    <t>申込責任者</t>
    <rPh sb="0" eb="2">
      <t>モウシコ</t>
    </rPh>
    <rPh sb="2" eb="5">
      <t>セキニンシャ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</si>
  <si>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</si>
  <si>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個人種目</t>
    <rPh sb="0" eb="4">
      <t>コジンシュモク</t>
    </rPh>
    <phoneticPr fontId="1"/>
  </si>
  <si>
    <t>種目番号</t>
    <rPh sb="0" eb="2">
      <t>シュモク</t>
    </rPh>
    <rPh sb="2" eb="4">
      <t>バンゴウ</t>
    </rPh>
    <phoneticPr fontId="1"/>
  </si>
  <si>
    <t>申込記録</t>
    <rPh sb="0" eb="2">
      <t>モウシコミ</t>
    </rPh>
    <rPh sb="2" eb="4">
      <t>キロク</t>
    </rPh>
    <phoneticPr fontId="1"/>
  </si>
  <si>
    <t>性別
男=1
女=2</t>
    <rPh sb="0" eb="2">
      <t>セイベツ</t>
    </rPh>
    <rPh sb="3" eb="4">
      <t>オトコ</t>
    </rPh>
    <rPh sb="7" eb="8">
      <t>オンナ</t>
    </rPh>
    <phoneticPr fontId="1"/>
  </si>
  <si>
    <t>学年
半角</t>
    <rPh sb="0" eb="2">
      <t>ガクネン</t>
    </rPh>
    <rPh sb="3" eb="5">
      <t>ハンカク</t>
    </rPh>
    <phoneticPr fontId="1"/>
  </si>
  <si>
    <t>所属(略称)
…大…高…中 等</t>
    <rPh sb="0" eb="2">
      <t>ショゾク</t>
    </rPh>
    <rPh sb="3" eb="5">
      <t>リャクショウ</t>
    </rPh>
    <rPh sb="8" eb="9">
      <t>ダイ</t>
    </rPh>
    <rPh sb="10" eb="11">
      <t>コウ</t>
    </rPh>
    <rPh sb="12" eb="13">
      <t>チュウ</t>
    </rPh>
    <rPh sb="14" eb="15">
      <t>ナド</t>
    </rPh>
    <phoneticPr fontId="1"/>
  </si>
  <si>
    <t>種目
番号</t>
    <rPh sb="0" eb="2">
      <t>シュモク</t>
    </rPh>
    <rPh sb="3" eb="5">
      <t>バンゴウ</t>
    </rPh>
    <phoneticPr fontId="1"/>
  </si>
  <si>
    <t>種　　目</t>
    <rPh sb="0" eb="1">
      <t>タネ</t>
    </rPh>
    <rPh sb="3" eb="4">
      <t>メ</t>
    </rPh>
    <phoneticPr fontId="1"/>
  </si>
  <si>
    <t>個人</t>
    <rPh sb="0" eb="2">
      <t>コジン</t>
    </rPh>
    <phoneticPr fontId="1"/>
  </si>
  <si>
    <t>リレー</t>
    <phoneticPr fontId="1"/>
  </si>
  <si>
    <t>申込み料</t>
    <rPh sb="0" eb="2">
      <t>モウシコ</t>
    </rPh>
    <rPh sb="3" eb="4">
      <t>リョウ</t>
    </rPh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</si>
  <si>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</si>
  <si>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協力
審判</t>
    <rPh sb="0" eb="2">
      <t>キョウリョク</t>
    </rPh>
    <rPh sb="3" eb="5">
      <t>シンパン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</si>
  <si>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</si>
  <si>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</si>
  <si>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個人種目のべ数</t>
    <rPh sb="0" eb="4">
      <t>コジンシュモク</t>
    </rPh>
    <rPh sb="6" eb="7">
      <t>スウ</t>
    </rPh>
    <phoneticPr fontId="1"/>
  </si>
  <si>
    <t>リレー申込チーム数</t>
    <rPh sb="3" eb="5">
      <t>モウシコミ</t>
    </rPh>
    <rPh sb="8" eb="9">
      <t>スウ</t>
    </rPh>
    <phoneticPr fontId="1"/>
  </si>
  <si>
    <t>総　額</t>
    <rPh sb="0" eb="1">
      <t>ソウ</t>
    </rPh>
    <rPh sb="2" eb="3">
      <t>ガク</t>
    </rPh>
    <phoneticPr fontId="1"/>
  </si>
  <si>
    <t>　件</t>
    <rPh sb="1" eb="2">
      <t>ケン</t>
    </rPh>
    <phoneticPr fontId="1"/>
  </si>
  <si>
    <t>　チーム</t>
    <phoneticPr fontId="1"/>
  </si>
  <si>
    <t>　円</t>
    <rPh sb="1" eb="2">
      <t>エン</t>
    </rPh>
    <phoneticPr fontId="1"/>
  </si>
  <si>
    <t>リレー種目</t>
    <rPh sb="3" eb="5">
      <t>シュモク</t>
    </rPh>
    <phoneticPr fontId="1"/>
  </si>
  <si>
    <t>申込締切：</t>
    <rPh sb="0" eb="2">
      <t>モウシコミ</t>
    </rPh>
    <rPh sb="2" eb="4">
      <t>シメキリ</t>
    </rPh>
    <phoneticPr fontId="1"/>
  </si>
  <si>
    <t>性別</t>
    <rPh sb="0" eb="2">
      <t>セイベツ</t>
    </rPh>
    <phoneticPr fontId="1"/>
  </si>
  <si>
    <t>種目番号と記録記入欄は下記を参考にしてください</t>
    <rPh sb="0" eb="2">
      <t>シュモク</t>
    </rPh>
    <rPh sb="2" eb="4">
      <t>バンゴウ</t>
    </rPh>
    <rPh sb="5" eb="7">
      <t>キロク</t>
    </rPh>
    <rPh sb="7" eb="9">
      <t>キニュウ</t>
    </rPh>
    <rPh sb="9" eb="10">
      <t>ラン</t>
    </rPh>
    <rPh sb="11" eb="13">
      <t>カキ</t>
    </rPh>
    <rPh sb="14" eb="16">
      <t>サンコウ</t>
    </rPh>
    <phoneticPr fontId="1"/>
  </si>
  <si>
    <t>種目名</t>
    <rPh sb="0" eb="2">
      <t>シュモク</t>
    </rPh>
    <rPh sb="2" eb="3">
      <t>メイ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</si>
  <si>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</si>
  <si>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種目名</t>
    <rPh sb="0" eb="2">
      <t>シュモク</t>
    </rPh>
    <rPh sb="2" eb="3">
      <t>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</si>
  <si>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</si>
  <si>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</si>
  <si>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100m(男)</t>
    <rPh sb="5" eb="6">
      <t>ダン</t>
    </rPh>
    <phoneticPr fontId="1"/>
  </si>
  <si>
    <t>200m(男)</t>
    <rPh sb="5" eb="6">
      <t>ダン</t>
    </rPh>
    <phoneticPr fontId="1"/>
  </si>
  <si>
    <t>400m(男)</t>
    <rPh sb="5" eb="6">
      <t>ダン</t>
    </rPh>
    <phoneticPr fontId="1"/>
  </si>
  <si>
    <t>110mH(中)</t>
    <rPh sb="6" eb="7">
      <t>ナカ</t>
    </rPh>
    <phoneticPr fontId="1"/>
  </si>
  <si>
    <t>110mH(一高)</t>
    <rPh sb="6" eb="7">
      <t>イチ</t>
    </rPh>
    <rPh sb="7" eb="8">
      <t>コウ</t>
    </rPh>
    <phoneticPr fontId="1"/>
  </si>
  <si>
    <t>走高跳(男)</t>
    <rPh sb="0" eb="1">
      <t>ハシ</t>
    </rPh>
    <rPh sb="1" eb="3">
      <t>タカト</t>
    </rPh>
    <rPh sb="4" eb="5">
      <t>ダン</t>
    </rPh>
    <phoneticPr fontId="1"/>
  </si>
  <si>
    <t>砲丸投(中男)</t>
    <rPh sb="0" eb="3">
      <t>ホウガンナ</t>
    </rPh>
    <rPh sb="4" eb="6">
      <t>チュウダン</t>
    </rPh>
    <phoneticPr fontId="1"/>
  </si>
  <si>
    <t>棒高跳(男)</t>
    <rPh sb="0" eb="1">
      <t>ボウ</t>
    </rPh>
    <rPh sb="1" eb="3">
      <t>タカト</t>
    </rPh>
    <rPh sb="4" eb="5">
      <t>ダン</t>
    </rPh>
    <phoneticPr fontId="1"/>
  </si>
  <si>
    <t>走幅跳(男)</t>
    <rPh sb="0" eb="1">
      <t>ハシ</t>
    </rPh>
    <rPh sb="1" eb="3">
      <t>ハバトビ</t>
    </rPh>
    <rPh sb="4" eb="5">
      <t>ダン</t>
    </rPh>
    <phoneticPr fontId="1"/>
  </si>
  <si>
    <t>砲丸投(高男)</t>
    <rPh sb="0" eb="3">
      <t>ホウガンナ</t>
    </rPh>
    <rPh sb="4" eb="6">
      <t>タカオ</t>
    </rPh>
    <phoneticPr fontId="1"/>
  </si>
  <si>
    <t>砲丸投(一男)</t>
    <rPh sb="0" eb="3">
      <t>ホウガンナ</t>
    </rPh>
    <rPh sb="4" eb="6">
      <t>カズオ</t>
    </rPh>
    <phoneticPr fontId="1"/>
  </si>
  <si>
    <t>100m(女)</t>
    <rPh sb="5" eb="6">
      <t>ジョ</t>
    </rPh>
    <phoneticPr fontId="1"/>
  </si>
  <si>
    <t>200m(女)</t>
    <rPh sb="5" eb="6">
      <t>ジョ</t>
    </rPh>
    <phoneticPr fontId="1"/>
  </si>
  <si>
    <t>400m(女)</t>
    <rPh sb="5" eb="6">
      <t>ジョ</t>
    </rPh>
    <phoneticPr fontId="1"/>
  </si>
  <si>
    <t>100mH(中)</t>
    <rPh sb="6" eb="7">
      <t>ナカ</t>
    </rPh>
    <phoneticPr fontId="1"/>
  </si>
  <si>
    <t>100mH(一高)</t>
    <rPh sb="6" eb="7">
      <t>イチ</t>
    </rPh>
    <rPh sb="7" eb="8">
      <t>コウ</t>
    </rPh>
    <phoneticPr fontId="1"/>
  </si>
  <si>
    <t>走高跳(女)</t>
    <rPh sb="0" eb="1">
      <t>ハシ</t>
    </rPh>
    <rPh sb="1" eb="3">
      <t>タカト</t>
    </rPh>
    <rPh sb="4" eb="5">
      <t>ジョ</t>
    </rPh>
    <phoneticPr fontId="1"/>
  </si>
  <si>
    <t>棒高跳(女)</t>
    <rPh sb="0" eb="1">
      <t>ボウ</t>
    </rPh>
    <rPh sb="1" eb="3">
      <t>タカト</t>
    </rPh>
    <rPh sb="4" eb="5">
      <t>ジョ</t>
    </rPh>
    <phoneticPr fontId="1"/>
  </si>
  <si>
    <t>砲丸投(中女)</t>
    <rPh sb="0" eb="3">
      <t>ホウガンナ</t>
    </rPh>
    <rPh sb="4" eb="6">
      <t>チュウジョ</t>
    </rPh>
    <phoneticPr fontId="1"/>
  </si>
  <si>
    <t>砲丸投(一高女)</t>
    <rPh sb="0" eb="3">
      <t>ホウガンナ</t>
    </rPh>
    <rPh sb="4" eb="6">
      <t>カズタカ</t>
    </rPh>
    <rPh sb="6" eb="7">
      <t>オンナ</t>
    </rPh>
    <phoneticPr fontId="1"/>
  </si>
  <si>
    <t>4x100mR(男)</t>
    <rPh sb="8" eb="9">
      <t>ダン</t>
    </rPh>
    <phoneticPr fontId="1"/>
  </si>
  <si>
    <t xml:space="preserve">
→
→</t>
    <phoneticPr fontId="1"/>
  </si>
  <si>
    <t>4桁で入力
43秒21</t>
    <rPh sb="1" eb="2">
      <t>ケタ</t>
    </rPh>
    <rPh sb="3" eb="5">
      <t>ニュウリョク</t>
    </rPh>
    <rPh sb="8" eb="9">
      <t>ビョウ</t>
    </rPh>
    <phoneticPr fontId="1"/>
  </si>
  <si>
    <t>市内中体連</t>
    <rPh sb="0" eb="2">
      <t>シナイ</t>
    </rPh>
    <rPh sb="2" eb="5">
      <t>チュウタイレン</t>
    </rPh>
    <phoneticPr fontId="1"/>
  </si>
  <si>
    <t>市内高体連</t>
    <rPh sb="0" eb="2">
      <t>シナイ</t>
    </rPh>
    <rPh sb="2" eb="5">
      <t>コウタイレン</t>
    </rPh>
    <phoneticPr fontId="1"/>
  </si>
  <si>
    <t>市内学連</t>
    <rPh sb="0" eb="2">
      <t>シナイ</t>
    </rPh>
    <rPh sb="2" eb="4">
      <t>ガクレン</t>
    </rPh>
    <phoneticPr fontId="1"/>
  </si>
  <si>
    <t>尼崎市陸協</t>
    <rPh sb="0" eb="3">
      <t>アマガサキシ</t>
    </rPh>
    <rPh sb="3" eb="4">
      <t>リク</t>
    </rPh>
    <rPh sb="4" eb="5">
      <t>キョウ</t>
    </rPh>
    <phoneticPr fontId="1"/>
  </si>
  <si>
    <t>申込数</t>
    <rPh sb="0" eb="3">
      <t>モウシコミスウ</t>
    </rPh>
    <phoneticPr fontId="1"/>
  </si>
  <si>
    <t>種別記号</t>
    <rPh sb="0" eb="2">
      <t>シュベツ</t>
    </rPh>
    <rPh sb="2" eb="4">
      <t>キゴウ</t>
    </rPh>
    <phoneticPr fontId="1"/>
  </si>
  <si>
    <t>登録
ﾅﾝﾊﾞｰ
半角</t>
    <rPh sb="0" eb="2">
      <t>トウロク</t>
    </rPh>
    <rPh sb="9" eb="11">
      <t>ハンカク</t>
    </rPh>
    <phoneticPr fontId="1"/>
  </si>
  <si>
    <t>円盤投(中男)</t>
    <rPh sb="0" eb="2">
      <t>エンバン</t>
    </rPh>
    <rPh sb="2" eb="3">
      <t>ナ</t>
    </rPh>
    <rPh sb="4" eb="5">
      <t>チュウ</t>
    </rPh>
    <rPh sb="5" eb="6">
      <t>ダン</t>
    </rPh>
    <phoneticPr fontId="1"/>
  </si>
  <si>
    <t>円盤投(高男)</t>
    <rPh sb="0" eb="2">
      <t>エンバン</t>
    </rPh>
    <rPh sb="2" eb="3">
      <t>ナ</t>
    </rPh>
    <rPh sb="4" eb="5">
      <t>コウ</t>
    </rPh>
    <rPh sb="5" eb="6">
      <t>ダン</t>
    </rPh>
    <phoneticPr fontId="1"/>
  </si>
  <si>
    <t>円盤投(一男)</t>
    <rPh sb="0" eb="2">
      <t>エンバン</t>
    </rPh>
    <rPh sb="2" eb="3">
      <t>ナ</t>
    </rPh>
    <rPh sb="4" eb="5">
      <t>イチ</t>
    </rPh>
    <rPh sb="5" eb="6">
      <t>ダン</t>
    </rPh>
    <phoneticPr fontId="1"/>
  </si>
  <si>
    <t>3～4桁で入力
9m87
24m68</t>
    <rPh sb="3" eb="4">
      <t>ケタ</t>
    </rPh>
    <rPh sb="5" eb="7">
      <t>ニュウリョク</t>
    </rPh>
    <phoneticPr fontId="1"/>
  </si>
  <si>
    <t xml:space="preserve">
987
2468</t>
    <phoneticPr fontId="1"/>
  </si>
  <si>
    <t xml:space="preserve">
→</t>
    <phoneticPr fontId="1"/>
  </si>
  <si>
    <t>円盤投(女)</t>
    <rPh sb="0" eb="3">
      <t>エンバンナ</t>
    </rPh>
    <rPh sb="4" eb="5">
      <t>ジョ</t>
    </rPh>
    <phoneticPr fontId="1"/>
  </si>
  <si>
    <t>3～4桁で入力
9m75
24m68</t>
    <rPh sb="3" eb="4">
      <t>ケタ</t>
    </rPh>
    <rPh sb="5" eb="7">
      <t>ニュウリョク</t>
    </rPh>
    <phoneticPr fontId="1"/>
  </si>
  <si>
    <t xml:space="preserve">
975
2468</t>
    <phoneticPr fontId="1"/>
  </si>
  <si>
    <t xml:space="preserve">
4321</t>
    <phoneticPr fontId="1"/>
  </si>
  <si>
    <t xml:space="preserve"> </t>
    <phoneticPr fontId="1"/>
  </si>
  <si>
    <t>4x100mR(女)</t>
    <rPh sb="8" eb="9">
      <t>ジョ</t>
    </rPh>
    <phoneticPr fontId="1"/>
  </si>
  <si>
    <t>ヤリ投(男)</t>
    <rPh sb="2" eb="3">
      <t>ナ</t>
    </rPh>
    <rPh sb="4" eb="5">
      <t>ダン</t>
    </rPh>
    <phoneticPr fontId="1"/>
  </si>
  <si>
    <t>4～5桁で入力
12秒34
1分23秒45
(65秒32)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rPh sb="25" eb="26">
      <t>ビョウ</t>
    </rPh>
    <phoneticPr fontId="1"/>
  </si>
  <si>
    <t xml:space="preserve">
→
→→</t>
    <phoneticPr fontId="1"/>
  </si>
  <si>
    <t xml:space="preserve">
1234
12345
10532</t>
    <phoneticPr fontId="1"/>
  </si>
  <si>
    <t>800m(男)</t>
    <rPh sb="5" eb="6">
      <t>ダン</t>
    </rPh>
    <phoneticPr fontId="1"/>
  </si>
  <si>
    <t>800m(女)</t>
    <rPh sb="5" eb="6">
      <t>ジョ</t>
    </rPh>
    <phoneticPr fontId="1"/>
  </si>
  <si>
    <t>走幅跳(女)</t>
    <rPh sb="0" eb="1">
      <t>ハシ</t>
    </rPh>
    <rPh sb="1" eb="2">
      <t>ハバ</t>
    </rPh>
    <rPh sb="2" eb="3">
      <t>チョウ</t>
    </rPh>
    <rPh sb="4" eb="5">
      <t>ジョ</t>
    </rPh>
    <phoneticPr fontId="1"/>
  </si>
  <si>
    <r>
      <t xml:space="preserve">氏　　名
</t>
    </r>
    <r>
      <rPr>
        <sz val="8"/>
        <color theme="1"/>
        <rFont val="ＭＳ ゴシック"/>
        <family val="3"/>
        <charset val="128"/>
      </rPr>
      <t>姓と名の間に全角１ﾏｽ</t>
    </r>
    <rPh sb="0" eb="1">
      <t>シ</t>
    </rPh>
    <rPh sb="3" eb="4">
      <t>メイ</t>
    </rPh>
    <rPh sb="5" eb="6">
      <t>セイ</t>
    </rPh>
    <rPh sb="7" eb="8">
      <t>メイ</t>
    </rPh>
    <rPh sb="9" eb="10">
      <t>アイダ</t>
    </rPh>
    <rPh sb="11" eb="13">
      <t>ゼンカク</t>
    </rPh>
    <phoneticPr fontId="1"/>
  </si>
  <si>
    <t>ヤリ投(女)</t>
    <rPh sb="2" eb="3">
      <t>ナ</t>
    </rPh>
    <rPh sb="4" eb="5">
      <t>ジョ</t>
    </rPh>
    <phoneticPr fontId="1"/>
  </si>
  <si>
    <t>　申込みシートが１枚で収まらない時は、このシートをコピーして２枚目を作り続きを入力して下さい。</t>
    <rPh sb="1" eb="3">
      <t>モウシコ</t>
    </rPh>
    <rPh sb="9" eb="10">
      <t>マイ</t>
    </rPh>
    <rPh sb="11" eb="12">
      <t>オサ</t>
    </rPh>
    <rPh sb="16" eb="17">
      <t>トキ</t>
    </rPh>
    <rPh sb="31" eb="33">
      <t>マイメ</t>
    </rPh>
    <rPh sb="34" eb="35">
      <t>ツク</t>
    </rPh>
    <rPh sb="36" eb="37">
      <t>ツヅ</t>
    </rPh>
    <rPh sb="39" eb="41">
      <t>ニュウリョク</t>
    </rPh>
    <rPh sb="43" eb="44">
      <t>クダ</t>
    </rPh>
    <phoneticPr fontId="1"/>
  </si>
  <si>
    <r>
      <t xml:space="preserve">氏　　名
</t>
    </r>
    <r>
      <rPr>
        <sz val="8"/>
        <rFont val="ＭＳ ゴシック"/>
        <family val="3"/>
        <charset val="128"/>
      </rPr>
      <t>姓と名の間に全角１ﾏｽ</t>
    </r>
    <rPh sb="0" eb="1">
      <t>シ</t>
    </rPh>
    <rPh sb="3" eb="4">
      <t>メイ</t>
    </rPh>
    <rPh sb="5" eb="6">
      <t>セイ</t>
    </rPh>
    <rPh sb="7" eb="8">
      <t>メイ</t>
    </rPh>
    <rPh sb="9" eb="10">
      <t>アイダ</t>
    </rPh>
    <rPh sb="11" eb="13">
      <t>ゼンカク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</si>
  <si>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</si>
  <si>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</si>
  <si>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</si>
  <si>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</si>
  <si>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</si>
  <si>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</si>
  <si>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市外中体連</t>
    <rPh sb="0" eb="2">
      <t>シガイ</t>
    </rPh>
    <rPh sb="2" eb="5">
      <t>チュウタイレン</t>
    </rPh>
    <phoneticPr fontId="1"/>
  </si>
  <si>
    <t>市外高体連</t>
    <rPh sb="0" eb="2">
      <t>シガイ</t>
    </rPh>
    <rPh sb="2" eb="5">
      <t>コウタイレン</t>
    </rPh>
    <phoneticPr fontId="1"/>
  </si>
  <si>
    <t>3～4桁で入力
3m57</t>
    <rPh sb="3" eb="4">
      <t>ケタ</t>
    </rPh>
    <rPh sb="5" eb="7">
      <t>ニュウリョク</t>
    </rPh>
    <phoneticPr fontId="1"/>
  </si>
  <si>
    <t xml:space="preserve">
357</t>
    <phoneticPr fontId="1"/>
  </si>
  <si>
    <t xml:space="preserve">
357</t>
    <phoneticPr fontId="1"/>
  </si>
  <si>
    <t xml:space="preserve">
→</t>
    <phoneticPr fontId="1"/>
  </si>
  <si>
    <t>G</t>
    <phoneticPr fontId="1"/>
  </si>
  <si>
    <t>所属(略称)</t>
    <rPh sb="0" eb="2">
      <t>ショゾク</t>
    </rPh>
    <rPh sb="3" eb="5">
      <t>リャクショウ</t>
    </rPh>
    <phoneticPr fontId="1"/>
  </si>
  <si>
    <t>市外学連・一般</t>
    <rPh sb="0" eb="2">
      <t>シガイ</t>
    </rPh>
    <rPh sb="2" eb="4">
      <t>ガクレン</t>
    </rPh>
    <rPh sb="5" eb="7">
      <t>イッパン</t>
    </rPh>
    <phoneticPr fontId="1"/>
  </si>
  <si>
    <t>2024年度 尼崎ナイター記録会 第３回 申込み(市内用)</t>
    <rPh sb="4" eb="6">
      <t>ネンド</t>
    </rPh>
    <rPh sb="7" eb="9">
      <t>アマガサキ</t>
    </rPh>
    <rPh sb="13" eb="16">
      <t>キロクカイ</t>
    </rPh>
    <rPh sb="17" eb="18">
      <t>ダイ</t>
    </rPh>
    <rPh sb="19" eb="20">
      <t>カイ</t>
    </rPh>
    <rPh sb="21" eb="23">
      <t>モウシコ</t>
    </rPh>
    <rPh sb="25" eb="28">
      <t>シナイヨウ</t>
    </rPh>
    <phoneticPr fontId="1"/>
  </si>
  <si>
    <t>８/２８(水)１７：００</t>
    <rPh sb="5" eb="6">
      <t>ミズ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</si>
  <si>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</si>
  <si>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</si>
  <si>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</si>
  <si>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</si>
  <si>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</si>
  <si>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</si>
  <si>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</si>
  <si>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学連・他市陸協</t>
    <rPh sb="0" eb="2">
      <t>ガクレン</t>
    </rPh>
    <rPh sb="3" eb="5">
      <t>タシ</t>
    </rPh>
    <rPh sb="5" eb="6">
      <t>リク</t>
    </rPh>
    <rPh sb="6" eb="7">
      <t>キョウ</t>
    </rPh>
    <phoneticPr fontId="1"/>
  </si>
  <si>
    <t>2024年度 尼崎ナイター記録会 第３回 申込み(市外用)</t>
    <rPh sb="4" eb="6">
      <t>ネンド</t>
    </rPh>
    <rPh sb="7" eb="9">
      <t>アマガサキ</t>
    </rPh>
    <rPh sb="13" eb="16">
      <t>キロクカイ</t>
    </rPh>
    <rPh sb="17" eb="18">
      <t>ダイ</t>
    </rPh>
    <rPh sb="19" eb="20">
      <t>カイ</t>
    </rPh>
    <rPh sb="21" eb="23">
      <t>モウシコ</t>
    </rPh>
    <rPh sb="25" eb="27">
      <t>シガイ</t>
    </rPh>
    <rPh sb="27" eb="28">
      <t>ヨウ</t>
    </rPh>
    <phoneticPr fontId="1"/>
  </si>
  <si>
    <t xml:space="preserve">
→
→
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</si>
</sst>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HG創英角ﾎﾟｯﾌﾟ体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FF0000"/>
      <name val="HG創英角ﾎﾟｯﾌﾟ体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HG創英角ﾎﾟｯﾌﾟ体"/>
      <family val="3"/>
      <charset val="128"/>
    </font>
    <font>
      <b/>
      <sz val="14"/>
      <name val="ＭＳ ゴシック"/>
      <family val="3"/>
      <charset val="128"/>
    </font>
    <font>
      <b/>
      <u val="double"/>
      <sz val="18"/>
      <color rgb="FFFF0000"/>
      <name val="HG創英角ﾎﾟｯﾌﾟ体"/>
      <family val="3"/>
      <charset val="128"/>
    </font>
    <font>
      <u val="double"/>
      <sz val="14"/>
      <color rgb="FFFF0000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HG創英角ｺﾞｼｯｸUB"/>
      <family val="3"/>
      <charset val="128"/>
    </font>
    <font>
      <sz val="14"/>
      <color rgb="FFFF0000"/>
      <name val="HGｺﾞｼｯｸE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3" borderId="49" xfId="0" applyFont="1" applyFill="1" applyBorder="1">
      <alignment vertical="center"/>
    </xf>
    <xf numFmtId="0" fontId="2" fillId="3" borderId="50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8" xfId="0" applyFont="1" applyBorder="1">
      <alignment vertical="center"/>
    </xf>
    <xf numFmtId="0" fontId="2" fillId="0" borderId="105" xfId="0" applyFont="1" applyBorder="1">
      <alignment vertical="center"/>
    </xf>
    <xf numFmtId="0" fontId="2" fillId="0" borderId="106" xfId="0" applyFont="1" applyBorder="1">
      <alignment vertical="center"/>
    </xf>
    <xf numFmtId="0" fontId="2" fillId="0" borderId="10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4" fillId="3" borderId="49" xfId="0" applyFont="1" applyFill="1" applyBorder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4" fillId="3" borderId="50" xfId="0" applyFont="1" applyFill="1" applyBorder="1">
      <alignment vertical="center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>
      <alignment vertical="center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0" borderId="54" xfId="0" applyFont="1" applyBorder="1" applyAlignment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  <protection locked="0"/>
    </xf>
    <xf numFmtId="0" fontId="14" fillId="0" borderId="73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49" fontId="14" fillId="2" borderId="32" xfId="0" applyNumberFormat="1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14" fillId="0" borderId="55" xfId="0" applyFont="1" applyBorder="1" applyAlignment="1">
      <alignment horizontal="center" vertical="center"/>
    </xf>
    <xf numFmtId="0" fontId="14" fillId="2" borderId="50" xfId="0" applyFont="1" applyFill="1" applyBorder="1" applyAlignment="1" applyProtection="1">
      <alignment horizontal="center" vertical="center"/>
      <protection locked="0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4" fillId="0" borderId="57" xfId="0" applyFont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0" borderId="85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49" fontId="14" fillId="2" borderId="35" xfId="0" applyNumberFormat="1" applyFont="1" applyFill="1" applyBorder="1" applyAlignment="1" applyProtection="1">
      <alignment horizontal="center" vertical="center"/>
      <protection locked="0"/>
    </xf>
    <xf numFmtId="0" fontId="14" fillId="2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horizontal="center" vertical="center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49" fontId="14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2" borderId="59" xfId="0" applyFont="1" applyFill="1" applyBorder="1" applyAlignment="1" applyProtection="1">
      <alignment horizontal="center" vertical="center"/>
      <protection locked="0"/>
    </xf>
    <xf numFmtId="0" fontId="14" fillId="0" borderId="59" xfId="0" applyFont="1" applyBorder="1" applyAlignment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0" borderId="79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98" xfId="0" applyFont="1" applyBorder="1">
      <alignment vertical="center"/>
    </xf>
    <xf numFmtId="0" fontId="14" fillId="0" borderId="99" xfId="0" applyFont="1" applyBorder="1">
      <alignment vertical="center"/>
    </xf>
    <xf numFmtId="0" fontId="14" fillId="0" borderId="105" xfId="0" applyFont="1" applyBorder="1">
      <alignment vertical="center"/>
    </xf>
    <xf numFmtId="0" fontId="14" fillId="0" borderId="106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86" xfId="0" applyFont="1" applyBorder="1">
      <alignment vertical="center"/>
    </xf>
    <xf numFmtId="0" fontId="14" fillId="0" borderId="74" xfId="0" applyFont="1" applyBorder="1">
      <alignment vertical="center"/>
    </xf>
    <xf numFmtId="0" fontId="14" fillId="0" borderId="89" xfId="0" applyFont="1" applyBorder="1">
      <alignment vertical="center"/>
    </xf>
    <xf numFmtId="0" fontId="14" fillId="0" borderId="77" xfId="0" applyFont="1" applyBorder="1">
      <alignment vertical="center"/>
    </xf>
    <xf numFmtId="0" fontId="14" fillId="0" borderId="92" xfId="0" applyFont="1" applyBorder="1">
      <alignment vertical="center"/>
    </xf>
    <xf numFmtId="0" fontId="14" fillId="0" borderId="80" xfId="0" applyFont="1" applyBorder="1">
      <alignment vertical="center"/>
    </xf>
    <xf numFmtId="0" fontId="14" fillId="0" borderId="91" xfId="0" applyFont="1" applyBorder="1">
      <alignment vertical="center"/>
    </xf>
    <xf numFmtId="0" fontId="14" fillId="0" borderId="83" xfId="0" applyFont="1" applyBorder="1">
      <alignment vertical="center"/>
    </xf>
    <xf numFmtId="0" fontId="14" fillId="0" borderId="9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10" xfId="0" applyFont="1" applyBorder="1">
      <alignment vertical="center"/>
    </xf>
    <xf numFmtId="0" fontId="14" fillId="0" borderId="109" xfId="0" applyFont="1" applyBorder="1">
      <alignment vertical="center"/>
    </xf>
    <xf numFmtId="0" fontId="19" fillId="2" borderId="38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64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4" fillId="0" borderId="9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42" xfId="0" applyFont="1" applyFill="1" applyBorder="1" applyAlignment="1" applyProtection="1">
      <alignment horizontal="center" vertical="center"/>
      <protection locked="0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/>
      <protection locked="0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0" fontId="14" fillId="2" borderId="64" xfId="0" applyFont="1" applyFill="1" applyBorder="1" applyAlignment="1" applyProtection="1">
      <alignment horizontal="center" vertical="center"/>
      <protection locked="0"/>
    </xf>
    <xf numFmtId="0" fontId="14" fillId="2" borderId="62" xfId="0" applyFont="1" applyFill="1" applyBorder="1" applyAlignment="1" applyProtection="1">
      <alignment horizontal="center" vertical="center"/>
      <protection locked="0"/>
    </xf>
    <xf numFmtId="0" fontId="14" fillId="2" borderId="63" xfId="0" applyFont="1" applyFill="1" applyBorder="1" applyAlignment="1" applyProtection="1">
      <alignment horizontal="center" vertical="center"/>
      <protection locked="0"/>
    </xf>
    <xf numFmtId="0" fontId="14" fillId="2" borderId="6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006699"/>
      <color rgb="FF3333FF"/>
      <color rgb="FFCC00CC"/>
      <color rgb="FFCC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7</xdr:row>
      <xdr:rowOff>88900</xdr:rowOff>
    </xdr:from>
    <xdr:to>
      <xdr:col>16</xdr:col>
      <xdr:colOff>730250</xdr:colOff>
      <xdr:row>8</xdr:row>
      <xdr:rowOff>231775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05750" y="1860550"/>
          <a:ext cx="2838450" cy="333375"/>
        </a:xfrm>
        <a:prstGeom prst="borderCallout1">
          <a:avLst>
            <a:gd name="adj1" fmla="val 655"/>
            <a:gd name="adj2" fmla="val 16900"/>
            <a:gd name="adj3" fmla="val -218929"/>
            <a:gd name="adj4" fmla="val -759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申込責任者が審判をされない場合は「</a:t>
          </a:r>
          <a:r>
            <a:rPr kumimoji="1" lang="en-US" altLang="ja-JP" sz="1000" b="1">
              <a:solidFill>
                <a:srgbClr val="FF0000"/>
              </a:solidFill>
            </a:rPr>
            <a:t>×</a:t>
          </a:r>
          <a:r>
            <a:rPr kumimoji="1" lang="ja-JP" altLang="en-US" sz="1000" b="1">
              <a:solidFill>
                <a:srgbClr val="FF0000"/>
              </a:solidFill>
            </a:rPr>
            <a:t>」を記入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701675</xdr:colOff>
      <xdr:row>7</xdr:row>
      <xdr:rowOff>69850</xdr:rowOff>
    </xdr:from>
    <xdr:to>
      <xdr:col>10</xdr:col>
      <xdr:colOff>508000</xdr:colOff>
      <xdr:row>8</xdr:row>
      <xdr:rowOff>212725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92625" y="1841500"/>
          <a:ext cx="1927225" cy="333375"/>
        </a:xfrm>
        <a:prstGeom prst="borderCallout1">
          <a:avLst>
            <a:gd name="adj1" fmla="val 3512"/>
            <a:gd name="adj2" fmla="val 1806"/>
            <a:gd name="adj3" fmla="val -220834"/>
            <a:gd name="adj4" fmla="val -12691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半角で「Ａ」～「Ｄ」の記号を記入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1035050</xdr:colOff>
      <xdr:row>7</xdr:row>
      <xdr:rowOff>82550</xdr:rowOff>
    </xdr:from>
    <xdr:to>
      <xdr:col>6</xdr:col>
      <xdr:colOff>565150</xdr:colOff>
      <xdr:row>8</xdr:row>
      <xdr:rowOff>213519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98600" y="1879600"/>
          <a:ext cx="2933700" cy="321469"/>
        </a:xfrm>
        <a:prstGeom prst="borderCallout1">
          <a:avLst>
            <a:gd name="adj1" fmla="val 53512"/>
            <a:gd name="adj2" fmla="val -173"/>
            <a:gd name="adj3" fmla="val 187772"/>
            <a:gd name="adj4" fmla="val -39902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中学は「○○○－△△」、大学は「６－○○」で記入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1074446</xdr:colOff>
      <xdr:row>8</xdr:row>
      <xdr:rowOff>178161</xdr:rowOff>
    </xdr:from>
    <xdr:to>
      <xdr:col>7</xdr:col>
      <xdr:colOff>154377</xdr:colOff>
      <xdr:row>9</xdr:row>
      <xdr:rowOff>166255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31646" y="2332543"/>
          <a:ext cx="3201658" cy="313676"/>
        </a:xfrm>
        <a:prstGeom prst="borderCallout1">
          <a:avLst>
            <a:gd name="adj1" fmla="val 53512"/>
            <a:gd name="adj2" fmla="val -173"/>
            <a:gd name="adj3" fmla="val 133807"/>
            <a:gd name="adj4" fmla="val -33834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中学は「○○○－△△」、大学は「６－○○」で記入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97971</xdr:colOff>
      <xdr:row>7</xdr:row>
      <xdr:rowOff>38100</xdr:rowOff>
    </xdr:from>
    <xdr:to>
      <xdr:col>17</xdr:col>
      <xdr:colOff>104775</xdr:colOff>
      <xdr:row>8</xdr:row>
      <xdr:rowOff>180975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239000" y="1997529"/>
          <a:ext cx="3860346" cy="338817"/>
        </a:xfrm>
        <a:prstGeom prst="borderCallout1">
          <a:avLst>
            <a:gd name="adj1" fmla="val 655"/>
            <a:gd name="adj2" fmla="val 16900"/>
            <a:gd name="adj3" fmla="val -230714"/>
            <a:gd name="adj4" fmla="val 13019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CC"/>
  </sheetPr>
  <dimension ref="A1:AA64"/>
  <sheetViews>
    <sheetView view="pageBreakPreview" zoomScaleSheetLayoutView="100" workbookViewId="0">
      <selection activeCell="P6" sqref="P6:P7"/>
    </sheetView>
  </sheetViews>
  <sheetFormatPr defaultColWidth="9" defaultRowHeight="13.2" x14ac:dyDescent="0.2"/>
  <cols>
    <col min="1" max="1" width="6.6640625" style="1" customWidth="1"/>
    <col min="2" max="2" width="17.44140625" style="1" customWidth="1"/>
    <col min="3" max="4" width="5" style="1" customWidth="1"/>
    <col min="5" max="5" width="16.21875" style="1" customWidth="1"/>
    <col min="6" max="6" width="5" style="1" customWidth="1"/>
    <col min="7" max="8" width="11.21875" style="1" customWidth="1"/>
    <col min="9" max="9" width="1.88671875" style="1" customWidth="1"/>
    <col min="10" max="10" width="6.6640625" style="1" customWidth="1"/>
    <col min="11" max="11" width="17.44140625" style="1" customWidth="1"/>
    <col min="12" max="13" width="5" style="1" customWidth="1"/>
    <col min="14" max="14" width="16.21875" style="1" customWidth="1"/>
    <col min="15" max="15" width="5" style="1" customWidth="1"/>
    <col min="16" max="17" width="11.21875" style="1" customWidth="1"/>
    <col min="18" max="18" width="1.33203125" style="1" customWidth="1"/>
    <col min="19" max="19" width="5" style="1" customWidth="1"/>
    <col min="20" max="20" width="9" style="1"/>
    <col min="21" max="21" width="15" style="1" customWidth="1"/>
    <col min="22" max="22" width="13.77734375" style="1" customWidth="1"/>
    <col min="23" max="23" width="1.88671875" style="1" customWidth="1"/>
    <col min="24" max="24" width="6.21875" style="1" customWidth="1"/>
    <col min="25" max="25" width="7.44140625" style="1" customWidth="1"/>
    <col min="26" max="27" width="5" style="20" customWidth="1"/>
    <col min="28" max="16384" width="9" style="1"/>
  </cols>
  <sheetData>
    <row r="1" spans="1:27" x14ac:dyDescent="0.2">
      <c r="S1" s="144"/>
      <c r="T1" s="144"/>
      <c r="U1" s="144"/>
      <c r="V1" s="144"/>
      <c r="W1" s="144"/>
      <c r="X1" s="144"/>
      <c r="Y1" s="144"/>
      <c r="Z1" s="144"/>
      <c r="AA1" s="144"/>
    </row>
    <row r="2" spans="1:27" ht="23.4" x14ac:dyDescent="0.2">
      <c r="A2" s="39" t="s">
        <v>100</v>
      </c>
      <c r="B2" s="32"/>
      <c r="C2" s="32"/>
      <c r="D2" s="32"/>
      <c r="E2" s="32"/>
      <c r="F2" s="32"/>
      <c r="G2" s="32"/>
      <c r="H2" s="32"/>
      <c r="I2" s="32"/>
      <c r="J2" s="32"/>
      <c r="M2" s="134" t="s">
        <v>24</v>
      </c>
      <c r="N2" s="133" t="s">
        <v>101</v>
      </c>
      <c r="O2" s="33"/>
      <c r="P2" s="15"/>
      <c r="S2" s="144"/>
      <c r="T2" s="165" t="s">
        <v>102</v>
      </c>
      <c r="U2" s="166" t="s">
        <v>55</v>
      </c>
      <c r="V2" s="165">
        <v>400</v>
      </c>
      <c r="W2" s="165">
        <v>400</v>
      </c>
      <c r="X2" s="144"/>
      <c r="Y2" s="144"/>
      <c r="Z2" s="144"/>
      <c r="AA2" s="144"/>
    </row>
    <row r="3" spans="1:27" ht="15" customHeight="1" thickBot="1" x14ac:dyDescent="0.25">
      <c r="S3" s="144"/>
      <c r="T3" s="165" t="s">
        <v>103</v>
      </c>
      <c r="U3" s="166" t="s">
        <v>56</v>
      </c>
      <c r="V3" s="165">
        <v>500</v>
      </c>
      <c r="W3" s="165">
        <v>600</v>
      </c>
      <c r="X3" s="144"/>
      <c r="Y3" s="144"/>
      <c r="Z3" s="144"/>
      <c r="AA3" s="144"/>
    </row>
    <row r="4" spans="1:27" ht="22.5" customHeight="1" thickBot="1" x14ac:dyDescent="0.25">
      <c r="B4" s="34" t="s">
        <v>1</v>
      </c>
      <c r="C4" s="196"/>
      <c r="D4" s="197"/>
      <c r="E4" s="198"/>
      <c r="G4" s="190" t="s">
        <v>12</v>
      </c>
      <c r="H4" s="191"/>
      <c r="J4" s="199" t="s">
        <v>14</v>
      </c>
      <c r="K4" s="40" t="s">
        <v>15</v>
      </c>
      <c r="L4" s="192" t="s">
        <v>16</v>
      </c>
      <c r="M4" s="193"/>
      <c r="N4" s="215" t="s">
        <v>17</v>
      </c>
      <c r="O4" s="216"/>
      <c r="P4" s="17">
        <f>COUNTA(F13:F42,O13:O42)</f>
        <v>0</v>
      </c>
      <c r="Q4" s="11" t="s">
        <v>20</v>
      </c>
      <c r="S4" s="144"/>
      <c r="T4" s="165" t="s">
        <v>104</v>
      </c>
      <c r="U4" s="166" t="s">
        <v>57</v>
      </c>
      <c r="V4" s="165">
        <v>700</v>
      </c>
      <c r="W4" s="165">
        <v>1000</v>
      </c>
      <c r="X4" s="144"/>
      <c r="Y4" s="144"/>
      <c r="Z4" s="144"/>
      <c r="AA4" s="144"/>
    </row>
    <row r="5" spans="1:27" ht="22.5" customHeight="1" thickBot="1" x14ac:dyDescent="0.25">
      <c r="B5" s="35" t="s">
        <v>60</v>
      </c>
      <c r="C5" s="164"/>
      <c r="D5" s="188" t="str">
        <f>IF($C$5="","",VLOOKUP(市内用申込シート!$C$5,T2:W7,2,0))</f>
        <v/>
      </c>
      <c r="E5" s="189"/>
      <c r="G5" s="37" t="s">
        <v>10</v>
      </c>
      <c r="H5" s="38" t="s">
        <v>11</v>
      </c>
      <c r="J5" s="200"/>
      <c r="K5" s="19" t="str">
        <f>IF(C6="","",C6)</f>
        <v/>
      </c>
      <c r="L5" s="194"/>
      <c r="M5" s="195"/>
      <c r="N5" s="217" t="s">
        <v>18</v>
      </c>
      <c r="O5" s="218"/>
      <c r="P5" s="18">
        <f>COUNTA(F46:F63,O46:O63)</f>
        <v>0</v>
      </c>
      <c r="Q5" s="12" t="s">
        <v>21</v>
      </c>
      <c r="S5" s="144"/>
      <c r="T5" s="165" t="s">
        <v>105</v>
      </c>
      <c r="U5" s="166" t="s">
        <v>58</v>
      </c>
      <c r="V5" s="165">
        <v>800</v>
      </c>
      <c r="W5" s="165">
        <v>1000</v>
      </c>
      <c r="X5" s="144"/>
      <c r="Y5" s="144"/>
      <c r="Z5" s="144"/>
      <c r="AA5" s="144"/>
    </row>
    <row r="6" spans="1:27" ht="22.5" customHeight="1" x14ac:dyDescent="0.2">
      <c r="B6" s="35" t="s">
        <v>0</v>
      </c>
      <c r="C6" s="234"/>
      <c r="D6" s="235"/>
      <c r="E6" s="236"/>
      <c r="G6" s="240" t="str">
        <f>IF(C5="","",VLOOKUP(C5,T2:W8,3,0))</f>
        <v/>
      </c>
      <c r="H6" s="242" t="str">
        <f>IF(C5="","",VLOOKUP(C5,T2:W8,4,0))</f>
        <v/>
      </c>
      <c r="J6" s="200"/>
      <c r="K6" s="58"/>
      <c r="L6" s="194"/>
      <c r="M6" s="195"/>
      <c r="N6" s="217" t="s">
        <v>19</v>
      </c>
      <c r="O6" s="218"/>
      <c r="P6" s="213" t="e">
        <f>G6*P4+H6*P5</f>
        <v>#VALUE!</v>
      </c>
      <c r="Q6" s="13"/>
      <c r="S6" s="144"/>
      <c r="T6" s="165" t="s">
        <v>106</v>
      </c>
      <c r="U6" s="166" t="s">
        <v>91</v>
      </c>
      <c r="V6" s="165">
        <v>700</v>
      </c>
      <c r="W6" s="165">
        <v>1000</v>
      </c>
      <c r="X6" s="144"/>
      <c r="Y6" s="144"/>
      <c r="Z6" s="144"/>
      <c r="AA6" s="144"/>
    </row>
    <row r="7" spans="1:27" ht="22.5" customHeight="1" thickBot="1" x14ac:dyDescent="0.25">
      <c r="B7" s="36" t="s">
        <v>13</v>
      </c>
      <c r="C7" s="244"/>
      <c r="D7" s="245"/>
      <c r="E7" s="246"/>
      <c r="G7" s="241"/>
      <c r="H7" s="243"/>
      <c r="J7" s="201"/>
      <c r="K7" s="59"/>
      <c r="L7" s="229"/>
      <c r="M7" s="230"/>
      <c r="N7" s="219"/>
      <c r="O7" s="220"/>
      <c r="P7" s="214"/>
      <c r="Q7" s="14" t="s">
        <v>22</v>
      </c>
      <c r="S7" s="144"/>
      <c r="T7" s="167" t="s">
        <v>107</v>
      </c>
      <c r="U7" s="166" t="s">
        <v>92</v>
      </c>
      <c r="V7" s="167">
        <v>900</v>
      </c>
      <c r="W7" s="167">
        <v>1200</v>
      </c>
      <c r="X7" s="144"/>
      <c r="Y7" s="144"/>
      <c r="Z7" s="144"/>
      <c r="AA7" s="144"/>
    </row>
    <row r="8" spans="1:27" ht="15" customHeight="1" thickBot="1" x14ac:dyDescent="0.25">
      <c r="S8" s="144"/>
      <c r="T8" s="144" t="s">
        <v>108</v>
      </c>
      <c r="U8" s="144" t="s">
        <v>109</v>
      </c>
      <c r="V8" s="144">
        <v>1400</v>
      </c>
      <c r="W8" s="144">
        <v>1600</v>
      </c>
      <c r="X8" s="144"/>
      <c r="Y8" s="144"/>
      <c r="Z8" s="144"/>
      <c r="AA8" s="144"/>
    </row>
    <row r="9" spans="1:27" ht="22.5" customHeight="1" thickBot="1" x14ac:dyDescent="0.25">
      <c r="A9" s="221" t="s">
        <v>2</v>
      </c>
      <c r="B9" s="222"/>
      <c r="S9" s="144"/>
      <c r="T9" s="144"/>
      <c r="U9" s="144"/>
      <c r="V9" s="144"/>
      <c r="W9" s="144"/>
      <c r="X9" s="144"/>
      <c r="Y9" s="144"/>
      <c r="Z9" s="144"/>
      <c r="AA9" s="144"/>
    </row>
    <row r="10" spans="1:27" ht="15" customHeight="1" x14ac:dyDescent="0.2">
      <c r="A10" s="202" t="s">
        <v>61</v>
      </c>
      <c r="B10" s="205" t="s">
        <v>81</v>
      </c>
      <c r="C10" s="208" t="s">
        <v>5</v>
      </c>
      <c r="D10" s="208" t="s">
        <v>6</v>
      </c>
      <c r="E10" s="208" t="s">
        <v>7</v>
      </c>
      <c r="F10" s="208" t="s">
        <v>8</v>
      </c>
      <c r="G10" s="226" t="s">
        <v>29</v>
      </c>
      <c r="H10" s="237" t="s">
        <v>4</v>
      </c>
      <c r="J10" s="202" t="s">
        <v>61</v>
      </c>
      <c r="K10" s="205" t="s">
        <v>81</v>
      </c>
      <c r="L10" s="208" t="s">
        <v>5</v>
      </c>
      <c r="M10" s="208" t="s">
        <v>6</v>
      </c>
      <c r="N10" s="208" t="s">
        <v>7</v>
      </c>
      <c r="O10" s="208" t="s">
        <v>8</v>
      </c>
      <c r="P10" s="226" t="s">
        <v>29</v>
      </c>
      <c r="Q10" s="237" t="s">
        <v>4</v>
      </c>
      <c r="T10" s="144"/>
      <c r="U10" s="144"/>
      <c r="V10" s="144"/>
      <c r="W10" s="144"/>
      <c r="X10" s="144"/>
      <c r="Y10" s="144"/>
      <c r="Z10" s="144"/>
      <c r="AA10" s="144"/>
    </row>
    <row r="11" spans="1:27" ht="15" customHeight="1" x14ac:dyDescent="0.2">
      <c r="A11" s="203"/>
      <c r="B11" s="206"/>
      <c r="C11" s="209"/>
      <c r="D11" s="209"/>
      <c r="E11" s="211"/>
      <c r="F11" s="211"/>
      <c r="G11" s="227"/>
      <c r="H11" s="238"/>
      <c r="J11" s="203"/>
      <c r="K11" s="206"/>
      <c r="L11" s="209"/>
      <c r="M11" s="209"/>
      <c r="N11" s="211"/>
      <c r="O11" s="211"/>
      <c r="P11" s="227"/>
      <c r="Q11" s="238"/>
    </row>
    <row r="12" spans="1:27" ht="15" customHeight="1" thickBot="1" x14ac:dyDescent="0.25">
      <c r="A12" s="204"/>
      <c r="B12" s="207"/>
      <c r="C12" s="210"/>
      <c r="D12" s="210"/>
      <c r="E12" s="212"/>
      <c r="F12" s="212"/>
      <c r="G12" s="228"/>
      <c r="H12" s="239"/>
      <c r="J12" s="204"/>
      <c r="K12" s="207"/>
      <c r="L12" s="210"/>
      <c r="M12" s="210"/>
      <c r="N12" s="212"/>
      <c r="O12" s="212"/>
      <c r="P12" s="228"/>
      <c r="Q12" s="239"/>
      <c r="S12" s="16" t="s">
        <v>26</v>
      </c>
    </row>
    <row r="13" spans="1:27" ht="20.399999999999999" customHeight="1" x14ac:dyDescent="0.2">
      <c r="A13" s="43"/>
      <c r="B13" s="44"/>
      <c r="C13" s="44"/>
      <c r="D13" s="44"/>
      <c r="E13" s="128" t="str">
        <f>IF(A13="","",$C$4)</f>
        <v/>
      </c>
      <c r="F13" s="44"/>
      <c r="G13" s="6" t="str">
        <f t="shared" ref="G13:G42" si="0">IF(F13="","",VLOOKUP(F13,$T$14:$U$42,2,0))</f>
        <v/>
      </c>
      <c r="H13" s="53"/>
      <c r="J13" s="43"/>
      <c r="K13" s="44"/>
      <c r="L13" s="44"/>
      <c r="M13" s="44"/>
      <c r="N13" s="128" t="str">
        <f>IF(J13="","",$C$4)</f>
        <v/>
      </c>
      <c r="O13" s="44"/>
      <c r="P13" s="6" t="str">
        <f t="shared" ref="P13:P42" si="1">IF(O13="","",VLOOKUP(O13,$T$14:$U$42,2,0))</f>
        <v/>
      </c>
      <c r="Q13" s="53"/>
      <c r="S13" s="60" t="s">
        <v>25</v>
      </c>
      <c r="T13" s="2" t="s">
        <v>3</v>
      </c>
      <c r="U13" s="2" t="s">
        <v>27</v>
      </c>
      <c r="V13" s="65" t="s">
        <v>28</v>
      </c>
      <c r="W13" s="66"/>
      <c r="X13" s="67"/>
      <c r="Y13" s="21" t="s">
        <v>59</v>
      </c>
    </row>
    <row r="14" spans="1:27" ht="20.399999999999999" customHeight="1" x14ac:dyDescent="0.2">
      <c r="A14" s="45"/>
      <c r="B14" s="46"/>
      <c r="C14" s="46"/>
      <c r="D14" s="46"/>
      <c r="E14" s="129" t="str">
        <f t="shared" ref="E14:E42" si="2">IF(A14="","",$C$4)</f>
        <v/>
      </c>
      <c r="F14" s="46"/>
      <c r="G14" s="7" t="str">
        <f t="shared" si="0"/>
        <v/>
      </c>
      <c r="H14" s="54"/>
      <c r="J14" s="45"/>
      <c r="K14" s="46"/>
      <c r="L14" s="46"/>
      <c r="M14" s="46"/>
      <c r="N14" s="129" t="str">
        <f t="shared" ref="N14:N42" si="3">IF(J14="","",$C$4)</f>
        <v/>
      </c>
      <c r="O14" s="46"/>
      <c r="P14" s="7" t="str">
        <f t="shared" si="1"/>
        <v/>
      </c>
      <c r="Q14" s="54"/>
      <c r="S14" s="168" t="s">
        <v>30</v>
      </c>
      <c r="T14" s="22">
        <v>1</v>
      </c>
      <c r="U14" s="22" t="s">
        <v>32</v>
      </c>
      <c r="V14" s="172" t="s">
        <v>75</v>
      </c>
      <c r="W14" s="178" t="s">
        <v>76</v>
      </c>
      <c r="X14" s="175" t="s">
        <v>77</v>
      </c>
      <c r="Y14" s="23">
        <f t="shared" ref="Y14:Y44" si="4">Z14+AA14</f>
        <v>0</v>
      </c>
      <c r="Z14" s="20">
        <f>COUNTIF($F$13:$F$42,1)</f>
        <v>0</v>
      </c>
      <c r="AA14" s="20">
        <f>COUNTIF($O$13:$O$42,1)</f>
        <v>0</v>
      </c>
    </row>
    <row r="15" spans="1:27" ht="20.399999999999999" customHeight="1" x14ac:dyDescent="0.2">
      <c r="A15" s="45"/>
      <c r="B15" s="46"/>
      <c r="C15" s="46"/>
      <c r="D15" s="46"/>
      <c r="E15" s="129" t="str">
        <f t="shared" si="2"/>
        <v/>
      </c>
      <c r="F15" s="46"/>
      <c r="G15" s="7" t="str">
        <f t="shared" si="0"/>
        <v/>
      </c>
      <c r="H15" s="54"/>
      <c r="J15" s="45"/>
      <c r="K15" s="46"/>
      <c r="L15" s="46"/>
      <c r="M15" s="46"/>
      <c r="N15" s="129" t="str">
        <f t="shared" si="3"/>
        <v/>
      </c>
      <c r="O15" s="46"/>
      <c r="P15" s="7" t="str">
        <f t="shared" si="1"/>
        <v/>
      </c>
      <c r="Q15" s="54"/>
      <c r="S15" s="169"/>
      <c r="T15" s="24">
        <v>2</v>
      </c>
      <c r="U15" s="24" t="s">
        <v>33</v>
      </c>
      <c r="V15" s="173"/>
      <c r="W15" s="179"/>
      <c r="X15" s="176"/>
      <c r="Y15" s="25">
        <f t="shared" si="4"/>
        <v>0</v>
      </c>
      <c r="Z15" s="20">
        <f>COUNTIF($F$13:$F$42,2)</f>
        <v>0</v>
      </c>
      <c r="AA15" s="20">
        <f>COUNTIF($O$13:$O$42,2)</f>
        <v>0</v>
      </c>
    </row>
    <row r="16" spans="1:27" ht="20.399999999999999" customHeight="1" x14ac:dyDescent="0.2">
      <c r="A16" s="45"/>
      <c r="B16" s="46"/>
      <c r="C16" s="46"/>
      <c r="D16" s="46"/>
      <c r="E16" s="129" t="str">
        <f t="shared" si="2"/>
        <v/>
      </c>
      <c r="F16" s="46"/>
      <c r="G16" s="7" t="str">
        <f t="shared" si="0"/>
        <v/>
      </c>
      <c r="H16" s="54"/>
      <c r="J16" s="45"/>
      <c r="K16" s="46"/>
      <c r="L16" s="46"/>
      <c r="M16" s="46"/>
      <c r="N16" s="129" t="str">
        <f t="shared" si="3"/>
        <v/>
      </c>
      <c r="O16" s="46"/>
      <c r="P16" s="7" t="str">
        <f t="shared" si="1"/>
        <v/>
      </c>
      <c r="Q16" s="54"/>
      <c r="S16" s="169"/>
      <c r="T16" s="24">
        <v>3</v>
      </c>
      <c r="U16" s="24" t="s">
        <v>34</v>
      </c>
      <c r="V16" s="173"/>
      <c r="W16" s="179"/>
      <c r="X16" s="176"/>
      <c r="Y16" s="25">
        <f t="shared" si="4"/>
        <v>0</v>
      </c>
      <c r="Z16" s="20">
        <f>COUNTIF($F$13:$F$42,3)</f>
        <v>0</v>
      </c>
      <c r="AA16" s="20">
        <f>COUNTIF($O$13:$O$42,3)</f>
        <v>0</v>
      </c>
    </row>
    <row r="17" spans="1:27" ht="20.399999999999999" customHeight="1" thickBot="1" x14ac:dyDescent="0.25">
      <c r="A17" s="47"/>
      <c r="B17" s="48"/>
      <c r="C17" s="48"/>
      <c r="D17" s="48"/>
      <c r="E17" s="130" t="str">
        <f t="shared" si="2"/>
        <v/>
      </c>
      <c r="F17" s="48"/>
      <c r="G17" s="9" t="str">
        <f t="shared" si="0"/>
        <v/>
      </c>
      <c r="H17" s="55"/>
      <c r="J17" s="47"/>
      <c r="K17" s="48"/>
      <c r="L17" s="48"/>
      <c r="M17" s="48"/>
      <c r="N17" s="130" t="str">
        <f t="shared" si="3"/>
        <v/>
      </c>
      <c r="O17" s="48"/>
      <c r="P17" s="9" t="str">
        <f t="shared" si="1"/>
        <v/>
      </c>
      <c r="Q17" s="55"/>
      <c r="S17" s="169"/>
      <c r="T17" s="24">
        <v>4</v>
      </c>
      <c r="U17" s="24" t="s">
        <v>78</v>
      </c>
      <c r="V17" s="173"/>
      <c r="W17" s="179"/>
      <c r="X17" s="176"/>
      <c r="Y17" s="25">
        <f t="shared" si="4"/>
        <v>0</v>
      </c>
      <c r="Z17" s="20">
        <f>COUNTIF($F$13:$F$42,4)</f>
        <v>0</v>
      </c>
      <c r="AA17" s="20">
        <f>COUNTIF($O$13:$O$42,4)</f>
        <v>0</v>
      </c>
    </row>
    <row r="18" spans="1:27" ht="20.399999999999999" customHeight="1" x14ac:dyDescent="0.2">
      <c r="A18" s="43"/>
      <c r="B18" s="44"/>
      <c r="C18" s="44"/>
      <c r="D18" s="44"/>
      <c r="E18" s="128" t="str">
        <f t="shared" si="2"/>
        <v/>
      </c>
      <c r="F18" s="44"/>
      <c r="G18" s="6" t="str">
        <f t="shared" si="0"/>
        <v/>
      </c>
      <c r="H18" s="53"/>
      <c r="J18" s="43"/>
      <c r="K18" s="44"/>
      <c r="L18" s="44"/>
      <c r="M18" s="44"/>
      <c r="N18" s="128" t="str">
        <f t="shared" si="3"/>
        <v/>
      </c>
      <c r="O18" s="44"/>
      <c r="P18" s="6" t="str">
        <f t="shared" si="1"/>
        <v/>
      </c>
      <c r="Q18" s="53"/>
      <c r="S18" s="169"/>
      <c r="T18" s="24">
        <v>5</v>
      </c>
      <c r="U18" s="24" t="s">
        <v>35</v>
      </c>
      <c r="V18" s="173"/>
      <c r="W18" s="179"/>
      <c r="X18" s="176"/>
      <c r="Y18" s="25">
        <f t="shared" si="4"/>
        <v>0</v>
      </c>
      <c r="Z18" s="20">
        <f>COUNTIF($F$13:$F$42,5)</f>
        <v>0</v>
      </c>
      <c r="AA18" s="20">
        <f>COUNTIF($O$13:$O$42,5)</f>
        <v>0</v>
      </c>
    </row>
    <row r="19" spans="1:27" ht="20.399999999999999" customHeight="1" x14ac:dyDescent="0.2">
      <c r="A19" s="45"/>
      <c r="B19" s="46"/>
      <c r="C19" s="46"/>
      <c r="D19" s="46"/>
      <c r="E19" s="129" t="str">
        <f t="shared" si="2"/>
        <v/>
      </c>
      <c r="F19" s="46"/>
      <c r="G19" s="7" t="str">
        <f t="shared" si="0"/>
        <v/>
      </c>
      <c r="H19" s="54"/>
      <c r="J19" s="45"/>
      <c r="K19" s="46"/>
      <c r="L19" s="46"/>
      <c r="M19" s="46"/>
      <c r="N19" s="129" t="str">
        <f t="shared" si="3"/>
        <v/>
      </c>
      <c r="O19" s="46"/>
      <c r="P19" s="7" t="str">
        <f t="shared" si="1"/>
        <v/>
      </c>
      <c r="Q19" s="54"/>
      <c r="S19" s="169"/>
      <c r="T19" s="31">
        <v>6</v>
      </c>
      <c r="U19" s="31" t="s">
        <v>36</v>
      </c>
      <c r="V19" s="174"/>
      <c r="W19" s="180"/>
      <c r="X19" s="177"/>
      <c r="Y19" s="25">
        <f t="shared" si="4"/>
        <v>0</v>
      </c>
      <c r="Z19" s="20">
        <f>COUNTIF($F$13:$F$42,6)</f>
        <v>0</v>
      </c>
      <c r="AA19" s="20">
        <f>COUNTIF($O$13:$O$42,6)</f>
        <v>0</v>
      </c>
    </row>
    <row r="20" spans="1:27" ht="20.399999999999999" customHeight="1" x14ac:dyDescent="0.2">
      <c r="A20" s="45"/>
      <c r="B20" s="46"/>
      <c r="C20" s="46"/>
      <c r="D20" s="46"/>
      <c r="E20" s="129" t="str">
        <f t="shared" si="2"/>
        <v/>
      </c>
      <c r="F20" s="46"/>
      <c r="G20" s="7" t="str">
        <f t="shared" si="0"/>
        <v/>
      </c>
      <c r="H20" s="54"/>
      <c r="J20" s="45"/>
      <c r="K20" s="46"/>
      <c r="L20" s="46"/>
      <c r="M20" s="46"/>
      <c r="N20" s="129" t="str">
        <f t="shared" si="3"/>
        <v/>
      </c>
      <c r="O20" s="46"/>
      <c r="P20" s="7" t="str">
        <f t="shared" si="1"/>
        <v/>
      </c>
      <c r="Q20" s="54"/>
      <c r="S20" s="169"/>
      <c r="T20" s="22">
        <v>7</v>
      </c>
      <c r="U20" s="22" t="s">
        <v>37</v>
      </c>
      <c r="V20" s="172" t="s">
        <v>93</v>
      </c>
      <c r="W20" s="178" t="s">
        <v>96</v>
      </c>
      <c r="X20" s="175" t="s">
        <v>94</v>
      </c>
      <c r="Y20" s="23">
        <f t="shared" si="4"/>
        <v>0</v>
      </c>
      <c r="Z20" s="20">
        <f>COUNTIF($F$13:$F$42,7)</f>
        <v>0</v>
      </c>
      <c r="AA20" s="20">
        <f>COUNTIF($O$13:$O$42,7)</f>
        <v>0</v>
      </c>
    </row>
    <row r="21" spans="1:27" ht="20.399999999999999" customHeight="1" x14ac:dyDescent="0.2">
      <c r="A21" s="45"/>
      <c r="B21" s="46"/>
      <c r="C21" s="46"/>
      <c r="D21" s="46"/>
      <c r="E21" s="129" t="str">
        <f t="shared" si="2"/>
        <v/>
      </c>
      <c r="F21" s="46"/>
      <c r="G21" s="7" t="str">
        <f t="shared" si="0"/>
        <v/>
      </c>
      <c r="H21" s="54"/>
      <c r="J21" s="45"/>
      <c r="K21" s="46"/>
      <c r="L21" s="46"/>
      <c r="M21" s="46"/>
      <c r="N21" s="129" t="str">
        <f t="shared" si="3"/>
        <v/>
      </c>
      <c r="O21" s="46"/>
      <c r="P21" s="7" t="str">
        <f t="shared" si="1"/>
        <v/>
      </c>
      <c r="Q21" s="54"/>
      <c r="S21" s="169"/>
      <c r="T21" s="24">
        <v>8</v>
      </c>
      <c r="U21" s="24" t="s">
        <v>39</v>
      </c>
      <c r="V21" s="173"/>
      <c r="W21" s="179"/>
      <c r="X21" s="176"/>
      <c r="Y21" s="25">
        <f t="shared" si="4"/>
        <v>0</v>
      </c>
      <c r="Z21" s="20">
        <f>COUNTIF($F$13:$F$42,8)</f>
        <v>0</v>
      </c>
      <c r="AA21" s="20">
        <f>COUNTIF($O$13:$O$42,8)</f>
        <v>0</v>
      </c>
    </row>
    <row r="22" spans="1:27" ht="20.399999999999999" customHeight="1" thickBot="1" x14ac:dyDescent="0.25">
      <c r="A22" s="49"/>
      <c r="B22" s="50"/>
      <c r="C22" s="50"/>
      <c r="D22" s="50"/>
      <c r="E22" s="131" t="str">
        <f t="shared" si="2"/>
        <v/>
      </c>
      <c r="F22" s="50"/>
      <c r="G22" s="8" t="str">
        <f t="shared" si="0"/>
        <v/>
      </c>
      <c r="H22" s="56"/>
      <c r="J22" s="49"/>
      <c r="K22" s="50"/>
      <c r="L22" s="50"/>
      <c r="M22" s="50"/>
      <c r="N22" s="131" t="str">
        <f t="shared" si="3"/>
        <v/>
      </c>
      <c r="O22" s="50"/>
      <c r="P22" s="8" t="str">
        <f t="shared" si="1"/>
        <v/>
      </c>
      <c r="Q22" s="56"/>
      <c r="S22" s="169"/>
      <c r="T22" s="31">
        <v>9</v>
      </c>
      <c r="U22" s="26" t="s">
        <v>40</v>
      </c>
      <c r="V22" s="174"/>
      <c r="W22" s="180"/>
      <c r="X22" s="177"/>
      <c r="Y22" s="25">
        <f t="shared" si="4"/>
        <v>0</v>
      </c>
      <c r="Z22" s="20">
        <f>COUNTIF($F$13:$F$42,9)</f>
        <v>0</v>
      </c>
      <c r="AA22" s="20">
        <f>COUNTIF($O$13:$O$42,9)</f>
        <v>0</v>
      </c>
    </row>
    <row r="23" spans="1:27" ht="20.399999999999999" customHeight="1" x14ac:dyDescent="0.2">
      <c r="A23" s="51"/>
      <c r="B23" s="52"/>
      <c r="C23" s="52"/>
      <c r="D23" s="52"/>
      <c r="E23" s="132" t="str">
        <f t="shared" si="2"/>
        <v/>
      </c>
      <c r="F23" s="52"/>
      <c r="G23" s="10" t="str">
        <f t="shared" si="0"/>
        <v/>
      </c>
      <c r="H23" s="57"/>
      <c r="J23" s="51"/>
      <c r="K23" s="52"/>
      <c r="L23" s="52"/>
      <c r="M23" s="52"/>
      <c r="N23" s="132" t="str">
        <f t="shared" si="3"/>
        <v/>
      </c>
      <c r="O23" s="52"/>
      <c r="P23" s="10" t="str">
        <f t="shared" si="1"/>
        <v/>
      </c>
      <c r="Q23" s="57"/>
      <c r="S23" s="169"/>
      <c r="T23" s="22">
        <v>10</v>
      </c>
      <c r="U23" s="42" t="s">
        <v>38</v>
      </c>
      <c r="V23" s="172" t="s">
        <v>65</v>
      </c>
      <c r="W23" s="178" t="s">
        <v>53</v>
      </c>
      <c r="X23" s="175" t="s">
        <v>66</v>
      </c>
      <c r="Y23" s="23">
        <f t="shared" si="4"/>
        <v>0</v>
      </c>
      <c r="Z23" s="20">
        <f>COUNTIF($F$13:$F$42,10)</f>
        <v>0</v>
      </c>
      <c r="AA23" s="20">
        <f>COUNTIF($O$13:$O$42,10)</f>
        <v>0</v>
      </c>
    </row>
    <row r="24" spans="1:27" ht="20.399999999999999" customHeight="1" x14ac:dyDescent="0.2">
      <c r="A24" s="45"/>
      <c r="B24" s="46"/>
      <c r="C24" s="46"/>
      <c r="D24" s="46"/>
      <c r="E24" s="129" t="str">
        <f t="shared" si="2"/>
        <v/>
      </c>
      <c r="F24" s="46"/>
      <c r="G24" s="7" t="str">
        <f t="shared" si="0"/>
        <v/>
      </c>
      <c r="H24" s="54"/>
      <c r="J24" s="45"/>
      <c r="K24" s="46"/>
      <c r="L24" s="46"/>
      <c r="M24" s="46"/>
      <c r="N24" s="129" t="str">
        <f t="shared" si="3"/>
        <v/>
      </c>
      <c r="O24" s="46"/>
      <c r="P24" s="7" t="str">
        <f t="shared" si="1"/>
        <v/>
      </c>
      <c r="Q24" s="54"/>
      <c r="S24" s="169"/>
      <c r="T24" s="24">
        <v>11</v>
      </c>
      <c r="U24" s="24" t="s">
        <v>41</v>
      </c>
      <c r="V24" s="173"/>
      <c r="W24" s="179"/>
      <c r="X24" s="176"/>
      <c r="Y24" s="25">
        <f t="shared" si="4"/>
        <v>0</v>
      </c>
      <c r="Z24" s="20">
        <f>COUNTIF($F$13:$F$42,11)</f>
        <v>0</v>
      </c>
      <c r="AA24" s="20">
        <f>COUNTIF($O$13:$O$42,11)</f>
        <v>0</v>
      </c>
    </row>
    <row r="25" spans="1:27" ht="20.399999999999999" customHeight="1" x14ac:dyDescent="0.2">
      <c r="A25" s="45"/>
      <c r="B25" s="46"/>
      <c r="C25" s="46"/>
      <c r="D25" s="46"/>
      <c r="E25" s="129" t="str">
        <f t="shared" si="2"/>
        <v/>
      </c>
      <c r="F25" s="46"/>
      <c r="G25" s="7" t="str">
        <f t="shared" si="0"/>
        <v/>
      </c>
      <c r="H25" s="54"/>
      <c r="J25" s="45"/>
      <c r="K25" s="46"/>
      <c r="L25" s="46"/>
      <c r="M25" s="46"/>
      <c r="N25" s="129" t="str">
        <f t="shared" si="3"/>
        <v/>
      </c>
      <c r="O25" s="46"/>
      <c r="P25" s="7" t="str">
        <f t="shared" si="1"/>
        <v/>
      </c>
      <c r="Q25" s="54"/>
      <c r="S25" s="169"/>
      <c r="T25" s="24">
        <v>12</v>
      </c>
      <c r="U25" s="24" t="s">
        <v>42</v>
      </c>
      <c r="V25" s="173"/>
      <c r="W25" s="179"/>
      <c r="X25" s="176"/>
      <c r="Y25" s="25">
        <f t="shared" si="4"/>
        <v>0</v>
      </c>
      <c r="Z25" s="20">
        <f>COUNTIF($F$13:$F$42,12)</f>
        <v>0</v>
      </c>
      <c r="AA25" s="20">
        <f>COUNTIF($O$13:$O$42,12)</f>
        <v>0</v>
      </c>
    </row>
    <row r="26" spans="1:27" ht="20.399999999999999" customHeight="1" x14ac:dyDescent="0.2">
      <c r="A26" s="45"/>
      <c r="B26" s="46"/>
      <c r="C26" s="46"/>
      <c r="D26" s="46"/>
      <c r="E26" s="129" t="str">
        <f t="shared" si="2"/>
        <v/>
      </c>
      <c r="F26" s="46"/>
      <c r="G26" s="7" t="str">
        <f t="shared" si="0"/>
        <v/>
      </c>
      <c r="H26" s="54"/>
      <c r="J26" s="45"/>
      <c r="K26" s="46"/>
      <c r="L26" s="46"/>
      <c r="M26" s="46"/>
      <c r="N26" s="129" t="str">
        <f t="shared" si="3"/>
        <v/>
      </c>
      <c r="O26" s="46"/>
      <c r="P26" s="7" t="str">
        <f t="shared" si="1"/>
        <v/>
      </c>
      <c r="Q26" s="54"/>
      <c r="S26" s="169"/>
      <c r="T26" s="24">
        <v>13</v>
      </c>
      <c r="U26" s="24" t="s">
        <v>62</v>
      </c>
      <c r="V26" s="173"/>
      <c r="W26" s="179"/>
      <c r="X26" s="176"/>
      <c r="Y26" s="25">
        <f t="shared" si="4"/>
        <v>0</v>
      </c>
      <c r="Z26" s="20">
        <f>COUNTIF($F$13:$F$42,13)</f>
        <v>0</v>
      </c>
      <c r="AA26" s="20">
        <f>COUNTIF($O$13:$O$42,13)</f>
        <v>0</v>
      </c>
    </row>
    <row r="27" spans="1:27" ht="20.399999999999999" customHeight="1" thickBot="1" x14ac:dyDescent="0.25">
      <c r="A27" s="47"/>
      <c r="B27" s="48"/>
      <c r="C27" s="48"/>
      <c r="D27" s="48"/>
      <c r="E27" s="130" t="str">
        <f t="shared" si="2"/>
        <v/>
      </c>
      <c r="F27" s="48"/>
      <c r="G27" s="9" t="str">
        <f t="shared" si="0"/>
        <v/>
      </c>
      <c r="H27" s="55"/>
      <c r="J27" s="47"/>
      <c r="K27" s="48"/>
      <c r="L27" s="48"/>
      <c r="M27" s="48"/>
      <c r="N27" s="130" t="str">
        <f t="shared" si="3"/>
        <v/>
      </c>
      <c r="O27" s="48"/>
      <c r="P27" s="9" t="str">
        <f t="shared" si="1"/>
        <v/>
      </c>
      <c r="Q27" s="55"/>
      <c r="S27" s="169"/>
      <c r="T27" s="24">
        <v>14</v>
      </c>
      <c r="U27" s="24" t="s">
        <v>63</v>
      </c>
      <c r="V27" s="173"/>
      <c r="W27" s="179"/>
      <c r="X27" s="176"/>
      <c r="Y27" s="25">
        <f t="shared" si="4"/>
        <v>0</v>
      </c>
      <c r="Z27" s="20">
        <f>COUNTIF($F$13:$F$42,14)</f>
        <v>0</v>
      </c>
      <c r="AA27" s="20">
        <f>COUNTIF($O$13:$O$42,14)</f>
        <v>0</v>
      </c>
    </row>
    <row r="28" spans="1:27" ht="20.399999999999999" customHeight="1" x14ac:dyDescent="0.2">
      <c r="A28" s="43"/>
      <c r="B28" s="44"/>
      <c r="C28" s="44"/>
      <c r="D28" s="44"/>
      <c r="E28" s="128" t="str">
        <f t="shared" si="2"/>
        <v/>
      </c>
      <c r="F28" s="44"/>
      <c r="G28" s="6" t="str">
        <f t="shared" si="0"/>
        <v/>
      </c>
      <c r="H28" s="53"/>
      <c r="J28" s="43"/>
      <c r="K28" s="44"/>
      <c r="L28" s="44"/>
      <c r="M28" s="44"/>
      <c r="N28" s="128" t="str">
        <f t="shared" si="3"/>
        <v/>
      </c>
      <c r="O28" s="44"/>
      <c r="P28" s="6" t="str">
        <f t="shared" si="1"/>
        <v/>
      </c>
      <c r="Q28" s="53"/>
      <c r="S28" s="169"/>
      <c r="T28" s="24">
        <v>15</v>
      </c>
      <c r="U28" s="24" t="s">
        <v>64</v>
      </c>
      <c r="V28" s="173"/>
      <c r="W28" s="179"/>
      <c r="X28" s="176"/>
      <c r="Y28" s="25">
        <f t="shared" si="4"/>
        <v>0</v>
      </c>
      <c r="Z28" s="20">
        <f>COUNTIF($F$13:$F$42,15)</f>
        <v>0</v>
      </c>
      <c r="AA28" s="20">
        <f>COUNTIF($O$13:$O$42,15)</f>
        <v>0</v>
      </c>
    </row>
    <row r="29" spans="1:27" ht="20.399999999999999" customHeight="1" thickBot="1" x14ac:dyDescent="0.25">
      <c r="A29" s="45"/>
      <c r="B29" s="46"/>
      <c r="C29" s="46"/>
      <c r="D29" s="46"/>
      <c r="E29" s="129" t="str">
        <f t="shared" si="2"/>
        <v/>
      </c>
      <c r="F29" s="46"/>
      <c r="G29" s="7" t="str">
        <f t="shared" si="0"/>
        <v/>
      </c>
      <c r="H29" s="54"/>
      <c r="J29" s="45"/>
      <c r="K29" s="46"/>
      <c r="L29" s="46"/>
      <c r="M29" s="46"/>
      <c r="N29" s="129" t="str">
        <f t="shared" si="3"/>
        <v/>
      </c>
      <c r="O29" s="46"/>
      <c r="P29" s="7" t="str">
        <f t="shared" si="1"/>
        <v/>
      </c>
      <c r="Q29" s="54"/>
      <c r="S29" s="170"/>
      <c r="T29" s="27">
        <v>16</v>
      </c>
      <c r="U29" s="27" t="s">
        <v>74</v>
      </c>
      <c r="V29" s="181"/>
      <c r="W29" s="182"/>
      <c r="X29" s="183"/>
      <c r="Y29" s="28">
        <f t="shared" si="4"/>
        <v>0</v>
      </c>
      <c r="Z29" s="20">
        <f>COUNTIF($F$13:$F$42,16)</f>
        <v>0</v>
      </c>
      <c r="AA29" s="20">
        <f>COUNTIF($O$13:$O$42,16)</f>
        <v>0</v>
      </c>
    </row>
    <row r="30" spans="1:27" ht="20.399999999999999" customHeight="1" x14ac:dyDescent="0.2">
      <c r="A30" s="45"/>
      <c r="B30" s="46"/>
      <c r="C30" s="46"/>
      <c r="D30" s="46"/>
      <c r="E30" s="129" t="str">
        <f t="shared" si="2"/>
        <v/>
      </c>
      <c r="F30" s="46"/>
      <c r="G30" s="7" t="str">
        <f t="shared" si="0"/>
        <v/>
      </c>
      <c r="H30" s="54"/>
      <c r="J30" s="45"/>
      <c r="K30" s="46"/>
      <c r="L30" s="46"/>
      <c r="M30" s="46"/>
      <c r="N30" s="129" t="str">
        <f t="shared" si="3"/>
        <v/>
      </c>
      <c r="O30" s="46"/>
      <c r="P30" s="7" t="str">
        <f t="shared" si="1"/>
        <v/>
      </c>
      <c r="Q30" s="54"/>
      <c r="S30" s="171" t="s">
        <v>31</v>
      </c>
      <c r="T30" s="29">
        <v>21</v>
      </c>
      <c r="U30" s="29" t="s">
        <v>43</v>
      </c>
      <c r="V30" s="184" t="s">
        <v>75</v>
      </c>
      <c r="W30" s="185" t="s">
        <v>76</v>
      </c>
      <c r="X30" s="186" t="s">
        <v>77</v>
      </c>
      <c r="Y30" s="30">
        <f t="shared" si="4"/>
        <v>0</v>
      </c>
      <c r="Z30" s="20">
        <f>COUNTIF($F$13:$F$42,21)</f>
        <v>0</v>
      </c>
      <c r="AA30" s="20">
        <f>COUNTIF($O$13:$O$42,21)</f>
        <v>0</v>
      </c>
    </row>
    <row r="31" spans="1:27" ht="20.399999999999999" customHeight="1" x14ac:dyDescent="0.2">
      <c r="A31" s="45"/>
      <c r="B31" s="46"/>
      <c r="C31" s="46"/>
      <c r="D31" s="46"/>
      <c r="E31" s="129" t="str">
        <f t="shared" si="2"/>
        <v/>
      </c>
      <c r="F31" s="46"/>
      <c r="G31" s="7" t="str">
        <f t="shared" si="0"/>
        <v/>
      </c>
      <c r="H31" s="54"/>
      <c r="J31" s="45"/>
      <c r="K31" s="46"/>
      <c r="L31" s="46"/>
      <c r="M31" s="46"/>
      <c r="N31" s="129" t="str">
        <f t="shared" si="3"/>
        <v/>
      </c>
      <c r="O31" s="46"/>
      <c r="P31" s="7" t="str">
        <f t="shared" si="1"/>
        <v/>
      </c>
      <c r="Q31" s="54"/>
      <c r="S31" s="169"/>
      <c r="T31" s="24">
        <v>22</v>
      </c>
      <c r="U31" s="24" t="s">
        <v>44</v>
      </c>
      <c r="V31" s="173"/>
      <c r="W31" s="179"/>
      <c r="X31" s="176"/>
      <c r="Y31" s="25">
        <f t="shared" si="4"/>
        <v>0</v>
      </c>
      <c r="Z31" s="20">
        <f>COUNTIF($F$13:$F$42,22)</f>
        <v>0</v>
      </c>
      <c r="AA31" s="20">
        <f>COUNTIF($O$13:$O$42,22)</f>
        <v>0</v>
      </c>
    </row>
    <row r="32" spans="1:27" ht="20.399999999999999" customHeight="1" thickBot="1" x14ac:dyDescent="0.25">
      <c r="A32" s="49"/>
      <c r="B32" s="50"/>
      <c r="C32" s="50"/>
      <c r="D32" s="50"/>
      <c r="E32" s="131" t="str">
        <f t="shared" si="2"/>
        <v/>
      </c>
      <c r="F32" s="50"/>
      <c r="G32" s="8" t="str">
        <f t="shared" si="0"/>
        <v/>
      </c>
      <c r="H32" s="56"/>
      <c r="J32" s="49"/>
      <c r="K32" s="50"/>
      <c r="L32" s="50"/>
      <c r="M32" s="50"/>
      <c r="N32" s="131" t="str">
        <f t="shared" si="3"/>
        <v/>
      </c>
      <c r="O32" s="50"/>
      <c r="P32" s="8" t="str">
        <f t="shared" si="1"/>
        <v/>
      </c>
      <c r="Q32" s="56"/>
      <c r="S32" s="169"/>
      <c r="T32" s="24">
        <v>23</v>
      </c>
      <c r="U32" s="24" t="s">
        <v>45</v>
      </c>
      <c r="V32" s="173"/>
      <c r="W32" s="179"/>
      <c r="X32" s="176"/>
      <c r="Y32" s="25">
        <f t="shared" si="4"/>
        <v>0</v>
      </c>
      <c r="Z32" s="20">
        <f>COUNTIF($F$13:$F$42,23)</f>
        <v>0</v>
      </c>
      <c r="AA32" s="20">
        <f>COUNTIF($O$13:$O$42,23)</f>
        <v>0</v>
      </c>
    </row>
    <row r="33" spans="1:27" ht="20.399999999999999" customHeight="1" x14ac:dyDescent="0.2">
      <c r="A33" s="51"/>
      <c r="B33" s="52"/>
      <c r="C33" s="52"/>
      <c r="D33" s="52"/>
      <c r="E33" s="132" t="str">
        <f t="shared" si="2"/>
        <v/>
      </c>
      <c r="F33" s="52"/>
      <c r="G33" s="10" t="str">
        <f t="shared" si="0"/>
        <v/>
      </c>
      <c r="H33" s="57"/>
      <c r="J33" s="51"/>
      <c r="K33" s="52"/>
      <c r="L33" s="52"/>
      <c r="M33" s="52"/>
      <c r="N33" s="132" t="str">
        <f t="shared" si="3"/>
        <v/>
      </c>
      <c r="O33" s="52"/>
      <c r="P33" s="10" t="str">
        <f t="shared" si="1"/>
        <v/>
      </c>
      <c r="Q33" s="57"/>
      <c r="S33" s="169"/>
      <c r="T33" s="24">
        <v>24</v>
      </c>
      <c r="U33" s="24" t="s">
        <v>79</v>
      </c>
      <c r="V33" s="173"/>
      <c r="W33" s="179"/>
      <c r="X33" s="176"/>
      <c r="Y33" s="25">
        <f t="shared" si="4"/>
        <v>0</v>
      </c>
      <c r="Z33" s="20">
        <f>COUNTIF($F$13:$F$42,24)</f>
        <v>0</v>
      </c>
      <c r="AA33" s="20">
        <f>COUNTIF($O$13:$O$42,24)</f>
        <v>0</v>
      </c>
    </row>
    <row r="34" spans="1:27" ht="20.399999999999999" customHeight="1" x14ac:dyDescent="0.2">
      <c r="A34" s="45"/>
      <c r="B34" s="46"/>
      <c r="C34" s="46"/>
      <c r="D34" s="46"/>
      <c r="E34" s="129" t="str">
        <f t="shared" si="2"/>
        <v/>
      </c>
      <c r="F34" s="46"/>
      <c r="G34" s="7" t="str">
        <f t="shared" si="0"/>
        <v/>
      </c>
      <c r="H34" s="54"/>
      <c r="J34" s="45"/>
      <c r="K34" s="46"/>
      <c r="L34" s="46"/>
      <c r="M34" s="46"/>
      <c r="N34" s="129" t="str">
        <f t="shared" si="3"/>
        <v/>
      </c>
      <c r="O34" s="46"/>
      <c r="P34" s="7" t="str">
        <f t="shared" si="1"/>
        <v/>
      </c>
      <c r="Q34" s="54"/>
      <c r="S34" s="169"/>
      <c r="T34" s="24">
        <v>25</v>
      </c>
      <c r="U34" s="24" t="s">
        <v>46</v>
      </c>
      <c r="V34" s="173"/>
      <c r="W34" s="179"/>
      <c r="X34" s="176"/>
      <c r="Y34" s="25">
        <f t="shared" si="4"/>
        <v>0</v>
      </c>
      <c r="Z34" s="20">
        <f>COUNTIF($F$13:$F$42,25)</f>
        <v>0</v>
      </c>
      <c r="AA34" s="20">
        <f>COUNTIF($O$13:$O$42,25)</f>
        <v>0</v>
      </c>
    </row>
    <row r="35" spans="1:27" ht="20.399999999999999" customHeight="1" x14ac:dyDescent="0.2">
      <c r="A35" s="45"/>
      <c r="B35" s="46"/>
      <c r="C35" s="46"/>
      <c r="D35" s="46"/>
      <c r="E35" s="129" t="str">
        <f t="shared" si="2"/>
        <v/>
      </c>
      <c r="F35" s="46"/>
      <c r="G35" s="7" t="str">
        <f t="shared" si="0"/>
        <v/>
      </c>
      <c r="H35" s="54"/>
      <c r="J35" s="45"/>
      <c r="K35" s="46"/>
      <c r="L35" s="46"/>
      <c r="M35" s="46"/>
      <c r="N35" s="129" t="str">
        <f t="shared" si="3"/>
        <v/>
      </c>
      <c r="O35" s="46"/>
      <c r="P35" s="7" t="str">
        <f t="shared" si="1"/>
        <v/>
      </c>
      <c r="Q35" s="54"/>
      <c r="S35" s="169"/>
      <c r="T35" s="31">
        <v>26</v>
      </c>
      <c r="U35" s="31" t="s">
        <v>47</v>
      </c>
      <c r="V35" s="174"/>
      <c r="W35" s="180"/>
      <c r="X35" s="177"/>
      <c r="Y35" s="25">
        <f t="shared" si="4"/>
        <v>0</v>
      </c>
      <c r="Z35" s="20">
        <f>COUNTIF($F$13:$F$42,26)</f>
        <v>0</v>
      </c>
      <c r="AA35" s="20">
        <f>COUNTIF($O$13:$O$42,26)</f>
        <v>0</v>
      </c>
    </row>
    <row r="36" spans="1:27" ht="20.399999999999999" customHeight="1" x14ac:dyDescent="0.2">
      <c r="A36" s="45"/>
      <c r="B36" s="46"/>
      <c r="C36" s="46"/>
      <c r="D36" s="46"/>
      <c r="E36" s="129" t="str">
        <f t="shared" si="2"/>
        <v/>
      </c>
      <c r="F36" s="46"/>
      <c r="G36" s="7" t="str">
        <f t="shared" si="0"/>
        <v/>
      </c>
      <c r="H36" s="54"/>
      <c r="J36" s="45"/>
      <c r="K36" s="46"/>
      <c r="L36" s="46"/>
      <c r="M36" s="46"/>
      <c r="N36" s="129" t="str">
        <f t="shared" si="3"/>
        <v/>
      </c>
      <c r="O36" s="46"/>
      <c r="P36" s="7" t="str">
        <f t="shared" si="1"/>
        <v/>
      </c>
      <c r="Q36" s="54"/>
      <c r="S36" s="169"/>
      <c r="T36" s="22">
        <v>27</v>
      </c>
      <c r="U36" s="22" t="s">
        <v>48</v>
      </c>
      <c r="V36" s="172" t="s">
        <v>93</v>
      </c>
      <c r="W36" s="178" t="s">
        <v>67</v>
      </c>
      <c r="X36" s="175" t="s">
        <v>95</v>
      </c>
      <c r="Y36" s="23">
        <f t="shared" si="4"/>
        <v>0</v>
      </c>
      <c r="Z36" s="20">
        <f>COUNTIF($F$13:$F$42,27)</f>
        <v>0</v>
      </c>
      <c r="AA36" s="20">
        <f>COUNTIF($O$13:$O$42,27)</f>
        <v>0</v>
      </c>
    </row>
    <row r="37" spans="1:27" ht="20.399999999999999" customHeight="1" thickBot="1" x14ac:dyDescent="0.25">
      <c r="A37" s="47"/>
      <c r="B37" s="48"/>
      <c r="C37" s="48"/>
      <c r="D37" s="48"/>
      <c r="E37" s="130" t="str">
        <f t="shared" si="2"/>
        <v/>
      </c>
      <c r="F37" s="48"/>
      <c r="G37" s="9" t="str">
        <f t="shared" si="0"/>
        <v/>
      </c>
      <c r="H37" s="55"/>
      <c r="J37" s="47"/>
      <c r="K37" s="48"/>
      <c r="L37" s="48"/>
      <c r="M37" s="48"/>
      <c r="N37" s="130" t="str">
        <f t="shared" si="3"/>
        <v/>
      </c>
      <c r="O37" s="48"/>
      <c r="P37" s="9" t="str">
        <f t="shared" si="1"/>
        <v/>
      </c>
      <c r="Q37" s="55"/>
      <c r="S37" s="169"/>
      <c r="T37" s="24">
        <v>28</v>
      </c>
      <c r="U37" s="24" t="s">
        <v>49</v>
      </c>
      <c r="V37" s="173"/>
      <c r="W37" s="179"/>
      <c r="X37" s="176"/>
      <c r="Y37" s="25">
        <f t="shared" si="4"/>
        <v>0</v>
      </c>
      <c r="Z37" s="20">
        <f>COUNTIF($F$13:$F$42,28)</f>
        <v>0</v>
      </c>
      <c r="AA37" s="20">
        <f>COUNTIF($O$13:$O$42,28)</f>
        <v>0</v>
      </c>
    </row>
    <row r="38" spans="1:27" ht="20.399999999999999" customHeight="1" x14ac:dyDescent="0.2">
      <c r="A38" s="43"/>
      <c r="B38" s="44"/>
      <c r="C38" s="44"/>
      <c r="D38" s="44"/>
      <c r="E38" s="128" t="str">
        <f t="shared" si="2"/>
        <v/>
      </c>
      <c r="F38" s="44"/>
      <c r="G38" s="6" t="str">
        <f t="shared" si="0"/>
        <v/>
      </c>
      <c r="H38" s="53"/>
      <c r="J38" s="43"/>
      <c r="K38" s="44"/>
      <c r="L38" s="44"/>
      <c r="M38" s="44"/>
      <c r="N38" s="128" t="str">
        <f t="shared" si="3"/>
        <v/>
      </c>
      <c r="O38" s="44"/>
      <c r="P38" s="6" t="str">
        <f t="shared" si="1"/>
        <v/>
      </c>
      <c r="Q38" s="53"/>
      <c r="S38" s="169"/>
      <c r="T38" s="26">
        <v>29</v>
      </c>
      <c r="U38" s="26" t="s">
        <v>80</v>
      </c>
      <c r="V38" s="174"/>
      <c r="W38" s="180"/>
      <c r="X38" s="177"/>
      <c r="Y38" s="25">
        <f t="shared" si="4"/>
        <v>0</v>
      </c>
      <c r="Z38" s="20">
        <f>COUNTIF($F$13:$F$42,29)</f>
        <v>0</v>
      </c>
      <c r="AA38" s="20">
        <f>COUNTIF($O$13:$O$42,29)</f>
        <v>0</v>
      </c>
    </row>
    <row r="39" spans="1:27" ht="20.399999999999999" customHeight="1" x14ac:dyDescent="0.2">
      <c r="A39" s="45"/>
      <c r="B39" s="46"/>
      <c r="C39" s="46"/>
      <c r="D39" s="46"/>
      <c r="E39" s="129" t="str">
        <f t="shared" si="2"/>
        <v/>
      </c>
      <c r="F39" s="46"/>
      <c r="G39" s="7" t="str">
        <f t="shared" si="0"/>
        <v/>
      </c>
      <c r="H39" s="54"/>
      <c r="J39" s="45"/>
      <c r="K39" s="46"/>
      <c r="L39" s="46"/>
      <c r="M39" s="46"/>
      <c r="N39" s="129" t="str">
        <f t="shared" si="3"/>
        <v/>
      </c>
      <c r="O39" s="46"/>
      <c r="P39" s="7" t="str">
        <f t="shared" si="1"/>
        <v/>
      </c>
      <c r="Q39" s="54"/>
      <c r="S39" s="169"/>
      <c r="T39" s="42">
        <v>30</v>
      </c>
      <c r="U39" s="42" t="s">
        <v>50</v>
      </c>
      <c r="V39" s="172" t="s">
        <v>69</v>
      </c>
      <c r="W39" s="178" t="s">
        <v>53</v>
      </c>
      <c r="X39" s="175" t="s">
        <v>70</v>
      </c>
      <c r="Y39" s="62">
        <f t="shared" si="4"/>
        <v>0</v>
      </c>
      <c r="Z39" s="20">
        <f>COUNTIF($F$13:$F$42,30)</f>
        <v>0</v>
      </c>
      <c r="AA39" s="20">
        <f>COUNTIF($O$13:$O$42,30)</f>
        <v>0</v>
      </c>
    </row>
    <row r="40" spans="1:27" ht="20.399999999999999" customHeight="1" x14ac:dyDescent="0.2">
      <c r="A40" s="45"/>
      <c r="B40" s="46"/>
      <c r="C40" s="46"/>
      <c r="D40" s="46"/>
      <c r="E40" s="129" t="str">
        <f t="shared" si="2"/>
        <v/>
      </c>
      <c r="F40" s="46"/>
      <c r="G40" s="7" t="str">
        <f t="shared" si="0"/>
        <v/>
      </c>
      <c r="H40" s="54"/>
      <c r="J40" s="45"/>
      <c r="K40" s="46"/>
      <c r="L40" s="46"/>
      <c r="M40" s="46"/>
      <c r="N40" s="129" t="str">
        <f t="shared" si="3"/>
        <v/>
      </c>
      <c r="O40" s="46"/>
      <c r="P40" s="7" t="str">
        <f t="shared" si="1"/>
        <v/>
      </c>
      <c r="Q40" s="54"/>
      <c r="S40" s="169"/>
      <c r="T40" s="24">
        <v>31</v>
      </c>
      <c r="U40" s="24" t="s">
        <v>51</v>
      </c>
      <c r="V40" s="173"/>
      <c r="W40" s="179"/>
      <c r="X40" s="176"/>
      <c r="Y40" s="25">
        <f t="shared" si="4"/>
        <v>0</v>
      </c>
      <c r="Z40" s="20">
        <f>COUNTIF($F$13:$F$42,31)</f>
        <v>0</v>
      </c>
      <c r="AA40" s="20">
        <f>COUNTIF($O$13:$O$42,31)</f>
        <v>0</v>
      </c>
    </row>
    <row r="41" spans="1:27" ht="20.399999999999999" customHeight="1" x14ac:dyDescent="0.2">
      <c r="A41" s="45"/>
      <c r="B41" s="46"/>
      <c r="C41" s="46"/>
      <c r="D41" s="46"/>
      <c r="E41" s="129" t="str">
        <f t="shared" si="2"/>
        <v/>
      </c>
      <c r="F41" s="46"/>
      <c r="G41" s="7" t="str">
        <f t="shared" si="0"/>
        <v/>
      </c>
      <c r="H41" s="54"/>
      <c r="J41" s="45"/>
      <c r="K41" s="46"/>
      <c r="L41" s="46"/>
      <c r="M41" s="46"/>
      <c r="N41" s="129" t="str">
        <f t="shared" si="3"/>
        <v/>
      </c>
      <c r="O41" s="46"/>
      <c r="P41" s="7" t="str">
        <f t="shared" si="1"/>
        <v/>
      </c>
      <c r="Q41" s="54"/>
      <c r="S41" s="169"/>
      <c r="T41" s="24">
        <v>32</v>
      </c>
      <c r="U41" s="24" t="s">
        <v>68</v>
      </c>
      <c r="V41" s="173"/>
      <c r="W41" s="179"/>
      <c r="X41" s="176"/>
      <c r="Y41" s="25">
        <f t="shared" si="4"/>
        <v>0</v>
      </c>
      <c r="Z41" s="20">
        <f>COUNTIF($F$13:$F$42,32)</f>
        <v>0</v>
      </c>
      <c r="AA41" s="20">
        <f>COUNTIF($O$13:$O$42,32)</f>
        <v>0</v>
      </c>
    </row>
    <row r="42" spans="1:27" ht="20.399999999999999" customHeight="1" thickBot="1" x14ac:dyDescent="0.25">
      <c r="A42" s="49"/>
      <c r="B42" s="50"/>
      <c r="C42" s="50"/>
      <c r="D42" s="50"/>
      <c r="E42" s="131" t="str">
        <f t="shared" si="2"/>
        <v/>
      </c>
      <c r="F42" s="50"/>
      <c r="G42" s="8" t="str">
        <f t="shared" si="0"/>
        <v/>
      </c>
      <c r="H42" s="56"/>
      <c r="J42" s="49"/>
      <c r="K42" s="50"/>
      <c r="L42" s="50"/>
      <c r="M42" s="50"/>
      <c r="N42" s="131" t="str">
        <f t="shared" si="3"/>
        <v/>
      </c>
      <c r="O42" s="50"/>
      <c r="P42" s="8" t="str">
        <f t="shared" si="1"/>
        <v/>
      </c>
      <c r="Q42" s="56"/>
      <c r="S42" s="170"/>
      <c r="T42" s="24">
        <v>33</v>
      </c>
      <c r="U42" s="24" t="s">
        <v>82</v>
      </c>
      <c r="V42" s="181"/>
      <c r="W42" s="182"/>
      <c r="X42" s="183"/>
      <c r="Y42" s="25">
        <f t="shared" si="4"/>
        <v>0</v>
      </c>
      <c r="Z42" s="20">
        <f>COUNTIF($F$13:$F$42,33)</f>
        <v>0</v>
      </c>
      <c r="AA42" s="20">
        <f>COUNTIF($O$13:$O$42,33)</f>
        <v>0</v>
      </c>
    </row>
    <row r="43" spans="1:27" ht="20.399999999999999" customHeight="1" thickBot="1" x14ac:dyDescent="0.25">
      <c r="D43" s="187" t="s">
        <v>83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S43" s="61" t="s">
        <v>30</v>
      </c>
      <c r="T43" s="29">
        <v>17</v>
      </c>
      <c r="U43" s="29" t="s">
        <v>52</v>
      </c>
      <c r="V43" s="184" t="s">
        <v>54</v>
      </c>
      <c r="W43" s="185" t="s">
        <v>67</v>
      </c>
      <c r="X43" s="186" t="s">
        <v>71</v>
      </c>
      <c r="Y43" s="30">
        <f t="shared" si="4"/>
        <v>0</v>
      </c>
      <c r="Z43" s="20">
        <f>COUNTIF($F$46:$F$63,17)</f>
        <v>0</v>
      </c>
      <c r="AA43" s="20">
        <f>COUNTIF($O$46:$O$63,17)</f>
        <v>0</v>
      </c>
    </row>
    <row r="44" spans="1:27" ht="20.399999999999999" customHeight="1" thickBot="1" x14ac:dyDescent="0.25">
      <c r="A44" s="221" t="s">
        <v>23</v>
      </c>
      <c r="B44" s="222"/>
      <c r="G44" s="69"/>
      <c r="H44" s="69"/>
      <c r="I44" s="69"/>
      <c r="J44" s="69"/>
      <c r="K44" s="69"/>
      <c r="L44" s="69"/>
      <c r="M44" s="69"/>
      <c r="N44" s="69"/>
      <c r="S44" s="64" t="s">
        <v>31</v>
      </c>
      <c r="T44" s="63">
        <v>34</v>
      </c>
      <c r="U44" s="63" t="s">
        <v>73</v>
      </c>
      <c r="V44" s="181"/>
      <c r="W44" s="182"/>
      <c r="X44" s="183"/>
      <c r="Y44" s="28">
        <f t="shared" si="4"/>
        <v>0</v>
      </c>
      <c r="Z44" s="20">
        <f>COUNTIF($F$46:$F$63,34)</f>
        <v>0</v>
      </c>
      <c r="AA44" s="20">
        <f>COUNTIF($O$46:$O$63,34)</f>
        <v>0</v>
      </c>
    </row>
    <row r="45" spans="1:27" ht="39" customHeight="1" thickBot="1" x14ac:dyDescent="0.25">
      <c r="A45" s="3" t="s">
        <v>61</v>
      </c>
      <c r="B45" s="68" t="s">
        <v>81</v>
      </c>
      <c r="C45" s="141" t="s">
        <v>5</v>
      </c>
      <c r="D45" s="141" t="s">
        <v>6</v>
      </c>
      <c r="E45" s="141" t="s">
        <v>7</v>
      </c>
      <c r="F45" s="141" t="s">
        <v>8</v>
      </c>
      <c r="G45" s="5" t="s">
        <v>9</v>
      </c>
      <c r="H45" s="4" t="s">
        <v>4</v>
      </c>
      <c r="J45" s="3" t="s">
        <v>61</v>
      </c>
      <c r="K45" s="68" t="s">
        <v>81</v>
      </c>
      <c r="L45" s="141" t="s">
        <v>5</v>
      </c>
      <c r="M45" s="141" t="s">
        <v>6</v>
      </c>
      <c r="N45" s="141" t="s">
        <v>7</v>
      </c>
      <c r="O45" s="141" t="s">
        <v>8</v>
      </c>
      <c r="P45" s="5" t="s">
        <v>9</v>
      </c>
      <c r="Q45" s="4" t="s">
        <v>4</v>
      </c>
    </row>
    <row r="46" spans="1:27" ht="20.399999999999999" customHeight="1" x14ac:dyDescent="0.2">
      <c r="A46" s="43"/>
      <c r="B46" s="44"/>
      <c r="C46" s="223"/>
      <c r="D46" s="44"/>
      <c r="E46" s="223"/>
      <c r="F46" s="223"/>
      <c r="G46" s="226" t="str">
        <f>IF(F46="","",VLOOKUP(F46,$T$43:$U$44,2,0))</f>
        <v/>
      </c>
      <c r="H46" s="231"/>
      <c r="J46" s="43"/>
      <c r="K46" s="44"/>
      <c r="L46" s="223"/>
      <c r="M46" s="44"/>
      <c r="N46" s="223"/>
      <c r="O46" s="223"/>
      <c r="P46" s="226" t="str">
        <f t="shared" ref="P46" si="5">IF(O46="","",VLOOKUP(O46,$T$43:$U$44,2,0))</f>
        <v/>
      </c>
      <c r="Q46" s="231"/>
    </row>
    <row r="47" spans="1:27" ht="20.399999999999999" customHeight="1" x14ac:dyDescent="0.2">
      <c r="A47" s="45"/>
      <c r="B47" s="46"/>
      <c r="C47" s="224"/>
      <c r="D47" s="46"/>
      <c r="E47" s="224"/>
      <c r="F47" s="224"/>
      <c r="G47" s="227"/>
      <c r="H47" s="232"/>
      <c r="J47" s="45"/>
      <c r="K47" s="46"/>
      <c r="L47" s="224"/>
      <c r="M47" s="46"/>
      <c r="N47" s="224"/>
      <c r="O47" s="224"/>
      <c r="P47" s="227"/>
      <c r="Q47" s="232"/>
    </row>
    <row r="48" spans="1:27" ht="20.399999999999999" customHeight="1" x14ac:dyDescent="0.2">
      <c r="A48" s="45"/>
      <c r="B48" s="46"/>
      <c r="C48" s="224"/>
      <c r="D48" s="46"/>
      <c r="E48" s="224"/>
      <c r="F48" s="224"/>
      <c r="G48" s="227"/>
      <c r="H48" s="232"/>
      <c r="J48" s="45"/>
      <c r="K48" s="46"/>
      <c r="L48" s="224"/>
      <c r="M48" s="46"/>
      <c r="N48" s="224"/>
      <c r="O48" s="224"/>
      <c r="P48" s="227"/>
      <c r="Q48" s="232"/>
    </row>
    <row r="49" spans="1:17" ht="20.399999999999999" customHeight="1" x14ac:dyDescent="0.2">
      <c r="A49" s="45"/>
      <c r="B49" s="46"/>
      <c r="C49" s="224"/>
      <c r="D49" s="46"/>
      <c r="E49" s="224"/>
      <c r="F49" s="224"/>
      <c r="G49" s="227"/>
      <c r="H49" s="232"/>
      <c r="J49" s="45"/>
      <c r="K49" s="46"/>
      <c r="L49" s="224"/>
      <c r="M49" s="46"/>
      <c r="N49" s="224"/>
      <c r="O49" s="224"/>
      <c r="P49" s="227"/>
      <c r="Q49" s="232"/>
    </row>
    <row r="50" spans="1:17" ht="20.399999999999999" customHeight="1" x14ac:dyDescent="0.2">
      <c r="A50" s="45"/>
      <c r="B50" s="46"/>
      <c r="C50" s="224"/>
      <c r="D50" s="46"/>
      <c r="E50" s="224"/>
      <c r="F50" s="224"/>
      <c r="G50" s="227"/>
      <c r="H50" s="232"/>
      <c r="J50" s="45"/>
      <c r="K50" s="46"/>
      <c r="L50" s="224"/>
      <c r="M50" s="46"/>
      <c r="N50" s="224"/>
      <c r="O50" s="224"/>
      <c r="P50" s="227"/>
      <c r="Q50" s="232"/>
    </row>
    <row r="51" spans="1:17" ht="20.399999999999999" customHeight="1" thickBot="1" x14ac:dyDescent="0.25">
      <c r="A51" s="49"/>
      <c r="B51" s="50"/>
      <c r="C51" s="225"/>
      <c r="D51" s="50"/>
      <c r="E51" s="225"/>
      <c r="F51" s="225"/>
      <c r="G51" s="228"/>
      <c r="H51" s="233"/>
      <c r="J51" s="49"/>
      <c r="K51" s="50"/>
      <c r="L51" s="225"/>
      <c r="M51" s="50"/>
      <c r="N51" s="225"/>
      <c r="O51" s="225"/>
      <c r="P51" s="228"/>
      <c r="Q51" s="233"/>
    </row>
    <row r="52" spans="1:17" ht="20.399999999999999" customHeight="1" x14ac:dyDescent="0.2">
      <c r="A52" s="43"/>
      <c r="B52" s="44"/>
      <c r="C52" s="223"/>
      <c r="D52" s="44"/>
      <c r="E52" s="223"/>
      <c r="F52" s="223"/>
      <c r="G52" s="226" t="str">
        <f t="shared" ref="G52" si="6">IF(F52="","",VLOOKUP(F52,$T$43:$U$44,2,0))</f>
        <v/>
      </c>
      <c r="H52" s="231"/>
      <c r="J52" s="43"/>
      <c r="K52" s="44"/>
      <c r="L52" s="223"/>
      <c r="M52" s="44"/>
      <c r="N52" s="223"/>
      <c r="O52" s="223"/>
      <c r="P52" s="226" t="str">
        <f t="shared" ref="P52" si="7">IF(O52="","",VLOOKUP(O52,$T$43:$U$44,2,0))</f>
        <v/>
      </c>
      <c r="Q52" s="231"/>
    </row>
    <row r="53" spans="1:17" ht="20.399999999999999" customHeight="1" x14ac:dyDescent="0.2">
      <c r="A53" s="45"/>
      <c r="B53" s="46"/>
      <c r="C53" s="224"/>
      <c r="D53" s="46"/>
      <c r="E53" s="224"/>
      <c r="F53" s="224"/>
      <c r="G53" s="227"/>
      <c r="H53" s="232"/>
      <c r="J53" s="45"/>
      <c r="K53" s="46"/>
      <c r="L53" s="224"/>
      <c r="M53" s="46"/>
      <c r="N53" s="224"/>
      <c r="O53" s="224"/>
      <c r="P53" s="227"/>
      <c r="Q53" s="232"/>
    </row>
    <row r="54" spans="1:17" ht="20.399999999999999" customHeight="1" x14ac:dyDescent="0.2">
      <c r="A54" s="45"/>
      <c r="B54" s="46"/>
      <c r="C54" s="224"/>
      <c r="D54" s="46"/>
      <c r="E54" s="224"/>
      <c r="F54" s="224"/>
      <c r="G54" s="227"/>
      <c r="H54" s="232"/>
      <c r="J54" s="45"/>
      <c r="K54" s="46"/>
      <c r="L54" s="224"/>
      <c r="M54" s="46"/>
      <c r="N54" s="224"/>
      <c r="O54" s="224"/>
      <c r="P54" s="227"/>
      <c r="Q54" s="232"/>
    </row>
    <row r="55" spans="1:17" ht="20.399999999999999" customHeight="1" x14ac:dyDescent="0.2">
      <c r="A55" s="45"/>
      <c r="B55" s="46"/>
      <c r="C55" s="224"/>
      <c r="D55" s="46"/>
      <c r="E55" s="224"/>
      <c r="F55" s="224"/>
      <c r="G55" s="227"/>
      <c r="H55" s="232"/>
      <c r="J55" s="45"/>
      <c r="K55" s="46"/>
      <c r="L55" s="224"/>
      <c r="M55" s="46"/>
      <c r="N55" s="224"/>
      <c r="O55" s="224"/>
      <c r="P55" s="227"/>
      <c r="Q55" s="232"/>
    </row>
    <row r="56" spans="1:17" ht="20.399999999999999" customHeight="1" x14ac:dyDescent="0.2">
      <c r="A56" s="45"/>
      <c r="B56" s="46"/>
      <c r="C56" s="224"/>
      <c r="D56" s="46"/>
      <c r="E56" s="224"/>
      <c r="F56" s="224"/>
      <c r="G56" s="227"/>
      <c r="H56" s="232"/>
      <c r="J56" s="45"/>
      <c r="K56" s="46"/>
      <c r="L56" s="224"/>
      <c r="M56" s="46"/>
      <c r="N56" s="224"/>
      <c r="O56" s="224"/>
      <c r="P56" s="227"/>
      <c r="Q56" s="232"/>
    </row>
    <row r="57" spans="1:17" ht="20.399999999999999" customHeight="1" thickBot="1" x14ac:dyDescent="0.25">
      <c r="A57" s="49"/>
      <c r="B57" s="50"/>
      <c r="C57" s="225"/>
      <c r="D57" s="50"/>
      <c r="E57" s="225"/>
      <c r="F57" s="225"/>
      <c r="G57" s="228"/>
      <c r="H57" s="233"/>
      <c r="J57" s="49"/>
      <c r="K57" s="50"/>
      <c r="L57" s="225"/>
      <c r="M57" s="50"/>
      <c r="N57" s="225"/>
      <c r="O57" s="225"/>
      <c r="P57" s="228"/>
      <c r="Q57" s="233"/>
    </row>
    <row r="58" spans="1:17" ht="20.399999999999999" customHeight="1" x14ac:dyDescent="0.2">
      <c r="A58" s="43"/>
      <c r="B58" s="44"/>
      <c r="C58" s="223"/>
      <c r="D58" s="44"/>
      <c r="E58" s="223"/>
      <c r="F58" s="223"/>
      <c r="G58" s="226" t="str">
        <f t="shared" ref="G58" si="8">IF(F58="","",VLOOKUP(F58,$T$43:$U$44,2,0))</f>
        <v/>
      </c>
      <c r="H58" s="231"/>
      <c r="J58" s="43"/>
      <c r="K58" s="44"/>
      <c r="L58" s="223"/>
      <c r="M58" s="44"/>
      <c r="N58" s="223"/>
      <c r="O58" s="223"/>
      <c r="P58" s="226" t="str">
        <f t="shared" ref="P58" si="9">IF(O58="","",VLOOKUP(O58,$T$43:$U$44,2,0))</f>
        <v/>
      </c>
      <c r="Q58" s="231"/>
    </row>
    <row r="59" spans="1:17" ht="20.399999999999999" customHeight="1" x14ac:dyDescent="0.2">
      <c r="A59" s="45"/>
      <c r="B59" s="46"/>
      <c r="C59" s="224"/>
      <c r="D59" s="46"/>
      <c r="E59" s="224"/>
      <c r="F59" s="224"/>
      <c r="G59" s="227"/>
      <c r="H59" s="232"/>
      <c r="J59" s="45"/>
      <c r="K59" s="46"/>
      <c r="L59" s="224"/>
      <c r="M59" s="46"/>
      <c r="N59" s="224"/>
      <c r="O59" s="224"/>
      <c r="P59" s="227"/>
      <c r="Q59" s="232"/>
    </row>
    <row r="60" spans="1:17" ht="20.399999999999999" customHeight="1" x14ac:dyDescent="0.2">
      <c r="A60" s="45"/>
      <c r="B60" s="46"/>
      <c r="C60" s="224"/>
      <c r="D60" s="46"/>
      <c r="E60" s="224"/>
      <c r="F60" s="224"/>
      <c r="G60" s="227"/>
      <c r="H60" s="232"/>
      <c r="J60" s="45"/>
      <c r="K60" s="46"/>
      <c r="L60" s="224"/>
      <c r="M60" s="46"/>
      <c r="N60" s="224"/>
      <c r="O60" s="224"/>
      <c r="P60" s="227"/>
      <c r="Q60" s="232"/>
    </row>
    <row r="61" spans="1:17" ht="20.399999999999999" customHeight="1" x14ac:dyDescent="0.2">
      <c r="A61" s="45"/>
      <c r="B61" s="46"/>
      <c r="C61" s="224"/>
      <c r="D61" s="46"/>
      <c r="E61" s="224"/>
      <c r="F61" s="224"/>
      <c r="G61" s="227"/>
      <c r="H61" s="232"/>
      <c r="J61" s="45"/>
      <c r="K61" s="46"/>
      <c r="L61" s="224"/>
      <c r="M61" s="46"/>
      <c r="N61" s="224"/>
      <c r="O61" s="224"/>
      <c r="P61" s="227"/>
      <c r="Q61" s="232"/>
    </row>
    <row r="62" spans="1:17" ht="20.399999999999999" customHeight="1" x14ac:dyDescent="0.2">
      <c r="A62" s="45"/>
      <c r="B62" s="46"/>
      <c r="C62" s="224"/>
      <c r="D62" s="46"/>
      <c r="E62" s="224"/>
      <c r="F62" s="224"/>
      <c r="G62" s="227"/>
      <c r="H62" s="232"/>
      <c r="J62" s="45"/>
      <c r="K62" s="46"/>
      <c r="L62" s="224"/>
      <c r="M62" s="46"/>
      <c r="N62" s="224"/>
      <c r="O62" s="224"/>
      <c r="P62" s="227"/>
      <c r="Q62" s="232"/>
    </row>
    <row r="63" spans="1:17" ht="20.399999999999999" customHeight="1" thickBot="1" x14ac:dyDescent="0.25">
      <c r="A63" s="49"/>
      <c r="B63" s="50"/>
      <c r="C63" s="225"/>
      <c r="D63" s="50"/>
      <c r="E63" s="225"/>
      <c r="F63" s="225"/>
      <c r="G63" s="228"/>
      <c r="H63" s="233"/>
      <c r="J63" s="49"/>
      <c r="K63" s="50"/>
      <c r="L63" s="225"/>
      <c r="M63" s="50"/>
      <c r="N63" s="225"/>
      <c r="O63" s="225"/>
      <c r="P63" s="228"/>
      <c r="Q63" s="233"/>
    </row>
    <row r="64" spans="1:17" ht="22.5" customHeight="1" x14ac:dyDescent="0.2"/>
  </sheetData>
  <sheetProtection password="D1C8" sheet="1" objects="1" scenarios="1"/>
  <mergeCells count="88">
    <mergeCell ref="P10:P12"/>
    <mergeCell ref="Q10:Q12"/>
    <mergeCell ref="A10:A12"/>
    <mergeCell ref="A9:B9"/>
    <mergeCell ref="G6:G7"/>
    <mergeCell ref="H6:H7"/>
    <mergeCell ref="C10:C12"/>
    <mergeCell ref="D10:D12"/>
    <mergeCell ref="E10:E12"/>
    <mergeCell ref="F10:F12"/>
    <mergeCell ref="G10:G12"/>
    <mergeCell ref="H10:H12"/>
    <mergeCell ref="C7:E7"/>
    <mergeCell ref="P46:P51"/>
    <mergeCell ref="Q46:Q51"/>
    <mergeCell ref="L58:L63"/>
    <mergeCell ref="N58:N63"/>
    <mergeCell ref="O58:O63"/>
    <mergeCell ref="P58:P63"/>
    <mergeCell ref="Q58:Q63"/>
    <mergeCell ref="L52:L57"/>
    <mergeCell ref="N52:N57"/>
    <mergeCell ref="O52:O57"/>
    <mergeCell ref="P52:P57"/>
    <mergeCell ref="Q52:Q57"/>
    <mergeCell ref="C52:C57"/>
    <mergeCell ref="E52:E57"/>
    <mergeCell ref="F52:F57"/>
    <mergeCell ref="G52:G57"/>
    <mergeCell ref="H52:H57"/>
    <mergeCell ref="C58:C63"/>
    <mergeCell ref="E58:E63"/>
    <mergeCell ref="F58:F63"/>
    <mergeCell ref="G58:G63"/>
    <mergeCell ref="H58:H63"/>
    <mergeCell ref="N4:O4"/>
    <mergeCell ref="N5:O5"/>
    <mergeCell ref="N6:O7"/>
    <mergeCell ref="A44:B44"/>
    <mergeCell ref="C46:C51"/>
    <mergeCell ref="E46:E51"/>
    <mergeCell ref="F46:F51"/>
    <mergeCell ref="G46:G51"/>
    <mergeCell ref="L46:L51"/>
    <mergeCell ref="N46:N51"/>
    <mergeCell ref="O46:O51"/>
    <mergeCell ref="N10:N12"/>
    <mergeCell ref="L7:M7"/>
    <mergeCell ref="H46:H51"/>
    <mergeCell ref="B10:B12"/>
    <mergeCell ref="C6:E6"/>
    <mergeCell ref="V14:V19"/>
    <mergeCell ref="W14:W19"/>
    <mergeCell ref="X14:X19"/>
    <mergeCell ref="D5:E5"/>
    <mergeCell ref="G4:H4"/>
    <mergeCell ref="L4:M4"/>
    <mergeCell ref="L5:M5"/>
    <mergeCell ref="L6:M6"/>
    <mergeCell ref="C4:E4"/>
    <mergeCell ref="J4:J7"/>
    <mergeCell ref="J10:J12"/>
    <mergeCell ref="K10:K12"/>
    <mergeCell ref="L10:L12"/>
    <mergeCell ref="M10:M12"/>
    <mergeCell ref="O10:O12"/>
    <mergeCell ref="P6:P7"/>
    <mergeCell ref="D43:P43"/>
    <mergeCell ref="V43:V44"/>
    <mergeCell ref="W43:W44"/>
    <mergeCell ref="X43:X44"/>
    <mergeCell ref="W39:W42"/>
    <mergeCell ref="S14:S29"/>
    <mergeCell ref="S30:S42"/>
    <mergeCell ref="V20:V22"/>
    <mergeCell ref="X20:X22"/>
    <mergeCell ref="W20:W22"/>
    <mergeCell ref="V23:V29"/>
    <mergeCell ref="W23:W29"/>
    <mergeCell ref="X23:X29"/>
    <mergeCell ref="V30:V35"/>
    <mergeCell ref="W30:W35"/>
    <mergeCell ref="X30:X35"/>
    <mergeCell ref="V36:V38"/>
    <mergeCell ref="X36:X38"/>
    <mergeCell ref="W36:W38"/>
    <mergeCell ref="V39:V42"/>
    <mergeCell ref="X39:X42"/>
  </mergeCells>
  <phoneticPr fontId="1"/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FF"/>
  </sheetPr>
  <dimension ref="A1:AA61"/>
  <sheetViews>
    <sheetView tabSelected="1" view="pageBreakPreview" zoomScaleSheetLayoutView="100" workbookViewId="0"/>
  </sheetViews>
  <sheetFormatPr defaultColWidth="9" defaultRowHeight="20.399999999999999" customHeight="1" x14ac:dyDescent="0.2"/>
  <cols>
    <col min="1" max="1" width="6.6640625" style="41" customWidth="1"/>
    <col min="2" max="2" width="17.44140625" style="41" customWidth="1"/>
    <col min="3" max="3" width="7" style="41" customWidth="1"/>
    <col min="4" max="4" width="5" style="41" customWidth="1"/>
    <col min="5" max="5" width="16.21875" style="41" customWidth="1"/>
    <col min="6" max="6" width="5" style="41" customWidth="1"/>
    <col min="7" max="8" width="11.21875" style="41" customWidth="1"/>
    <col min="9" max="9" width="1.88671875" style="41" customWidth="1"/>
    <col min="10" max="10" width="6.6640625" style="41" customWidth="1"/>
    <col min="11" max="11" width="17.44140625" style="41" customWidth="1"/>
    <col min="12" max="13" width="6.21875" style="41" customWidth="1"/>
    <col min="14" max="14" width="16.21875" style="41" customWidth="1"/>
    <col min="15" max="15" width="5" style="41" customWidth="1"/>
    <col min="16" max="17" width="11.21875" style="41" customWidth="1"/>
    <col min="18" max="19" width="5.77734375" style="41" customWidth="1"/>
    <col min="20" max="16384" width="9" style="41"/>
  </cols>
  <sheetData>
    <row r="1" spans="1:27" ht="20.399999999999999" customHeight="1" x14ac:dyDescent="0.2">
      <c r="T1" s="144"/>
      <c r="U1" s="144"/>
      <c r="V1" s="144"/>
      <c r="W1" s="144"/>
      <c r="X1" s="144"/>
      <c r="Y1" s="144"/>
      <c r="Z1" s="144"/>
    </row>
    <row r="2" spans="1:27" s="1" customFormat="1" ht="20.399999999999999" customHeight="1" x14ac:dyDescent="0.2">
      <c r="A2" s="39" t="s">
        <v>110</v>
      </c>
      <c r="B2" s="32"/>
      <c r="C2" s="32"/>
      <c r="D2" s="32"/>
      <c r="E2" s="32"/>
      <c r="F2" s="32"/>
      <c r="G2" s="32"/>
      <c r="H2" s="32"/>
      <c r="I2" s="32"/>
      <c r="J2" s="32"/>
      <c r="M2" s="134" t="s">
        <v>24</v>
      </c>
      <c r="N2" s="133" t="s">
        <v>101</v>
      </c>
      <c r="O2" s="33"/>
      <c r="P2" s="15"/>
      <c r="T2" s="165" t="s">
        <v>85</v>
      </c>
      <c r="U2" s="166" t="s">
        <v>55</v>
      </c>
      <c r="V2" s="165">
        <v>400</v>
      </c>
      <c r="W2" s="165">
        <v>400</v>
      </c>
      <c r="X2" s="144"/>
      <c r="Y2" s="144"/>
      <c r="Z2" s="144"/>
      <c r="AA2" s="20"/>
    </row>
    <row r="3" spans="1:27" ht="20.399999999999999" customHeight="1" thickBot="1" x14ac:dyDescent="0.25">
      <c r="T3" s="165" t="s">
        <v>86</v>
      </c>
      <c r="U3" s="166" t="s">
        <v>56</v>
      </c>
      <c r="V3" s="165">
        <v>500</v>
      </c>
      <c r="W3" s="165">
        <v>600</v>
      </c>
      <c r="X3" s="144"/>
      <c r="Y3" s="144"/>
      <c r="Z3" s="144"/>
    </row>
    <row r="4" spans="1:27" ht="20.399999999999999" customHeight="1" thickBot="1" x14ac:dyDescent="0.25">
      <c r="B4" s="70" t="s">
        <v>1</v>
      </c>
      <c r="C4" s="265"/>
      <c r="D4" s="266"/>
      <c r="E4" s="267"/>
      <c r="G4" s="268" t="s">
        <v>12</v>
      </c>
      <c r="H4" s="269"/>
      <c r="J4" s="270" t="s">
        <v>14</v>
      </c>
      <c r="K4" s="71" t="s">
        <v>15</v>
      </c>
      <c r="L4" s="273" t="s">
        <v>16</v>
      </c>
      <c r="M4" s="274"/>
      <c r="N4" s="275" t="s">
        <v>17</v>
      </c>
      <c r="O4" s="276"/>
      <c r="P4" s="72">
        <f>COUNTA(F13:F32)</f>
        <v>0</v>
      </c>
      <c r="Q4" s="73" t="s">
        <v>20</v>
      </c>
      <c r="T4" s="165" t="s">
        <v>87</v>
      </c>
      <c r="U4" s="166" t="s">
        <v>57</v>
      </c>
      <c r="V4" s="165">
        <v>700</v>
      </c>
      <c r="W4" s="165">
        <v>1000</v>
      </c>
      <c r="X4" s="144"/>
      <c r="Y4" s="144"/>
      <c r="Z4" s="144"/>
    </row>
    <row r="5" spans="1:27" ht="20.399999999999999" customHeight="1" thickBot="1" x14ac:dyDescent="0.25">
      <c r="B5" s="74" t="s">
        <v>60</v>
      </c>
      <c r="C5" s="163"/>
      <c r="D5" s="277" t="str">
        <f>IF($C$5="","",VLOOKUP($C$5,T2:W8,2,0))</f>
        <v/>
      </c>
      <c r="E5" s="278"/>
      <c r="G5" s="75" t="s">
        <v>10</v>
      </c>
      <c r="H5" s="76" t="s">
        <v>11</v>
      </c>
      <c r="J5" s="271"/>
      <c r="K5" s="77" t="str">
        <f>IF(C6="","",C6)</f>
        <v/>
      </c>
      <c r="L5" s="279"/>
      <c r="M5" s="280"/>
      <c r="N5" s="281" t="s">
        <v>18</v>
      </c>
      <c r="O5" s="282"/>
      <c r="P5" s="78">
        <f>COUNTA(F38:F61)</f>
        <v>0</v>
      </c>
      <c r="Q5" s="79" t="s">
        <v>21</v>
      </c>
      <c r="T5" s="165" t="s">
        <v>88</v>
      </c>
      <c r="U5" s="166" t="s">
        <v>58</v>
      </c>
      <c r="V5" s="165">
        <v>800</v>
      </c>
      <c r="W5" s="165">
        <v>1000</v>
      </c>
      <c r="X5" s="144"/>
      <c r="Y5" s="144"/>
      <c r="Z5" s="144"/>
    </row>
    <row r="6" spans="1:27" ht="20.399999999999999" customHeight="1" x14ac:dyDescent="0.2">
      <c r="B6" s="74" t="s">
        <v>0</v>
      </c>
      <c r="C6" s="283"/>
      <c r="D6" s="284"/>
      <c r="E6" s="285"/>
      <c r="G6" s="286" t="str">
        <f>IF(C5="","",VLOOKUP(C5,T2:W8,3,0))</f>
        <v/>
      </c>
      <c r="H6" s="242" t="str">
        <f>IF(C5="","",VLOOKUP(C5,T2:W8,4,0))</f>
        <v/>
      </c>
      <c r="J6" s="271"/>
      <c r="K6" s="80"/>
      <c r="L6" s="279"/>
      <c r="M6" s="280"/>
      <c r="N6" s="281" t="s">
        <v>19</v>
      </c>
      <c r="O6" s="282"/>
      <c r="P6" s="291" t="e">
        <f>G6*P4+H6*P5</f>
        <v>#VALUE!</v>
      </c>
      <c r="Q6" s="81"/>
      <c r="T6" s="165" t="s">
        <v>89</v>
      </c>
      <c r="U6" s="166" t="s">
        <v>91</v>
      </c>
      <c r="V6" s="165">
        <v>700</v>
      </c>
      <c r="W6" s="165">
        <v>1000</v>
      </c>
      <c r="X6" s="144"/>
      <c r="Y6" s="144"/>
      <c r="Z6" s="144"/>
    </row>
    <row r="7" spans="1:27" ht="20.399999999999999" customHeight="1" thickBot="1" x14ac:dyDescent="0.25">
      <c r="B7" s="140" t="s">
        <v>13</v>
      </c>
      <c r="C7" s="293"/>
      <c r="D7" s="294"/>
      <c r="E7" s="295"/>
      <c r="G7" s="287"/>
      <c r="H7" s="288"/>
      <c r="J7" s="272"/>
      <c r="K7" s="82"/>
      <c r="L7" s="296"/>
      <c r="M7" s="297"/>
      <c r="N7" s="289"/>
      <c r="O7" s="290"/>
      <c r="P7" s="292"/>
      <c r="Q7" s="83" t="s">
        <v>22</v>
      </c>
      <c r="T7" s="167" t="s">
        <v>90</v>
      </c>
      <c r="U7" s="166" t="s">
        <v>92</v>
      </c>
      <c r="V7" s="167">
        <v>900</v>
      </c>
      <c r="W7" s="167">
        <v>1200</v>
      </c>
      <c r="X7" s="144"/>
      <c r="Y7" s="144"/>
      <c r="Z7" s="144"/>
    </row>
    <row r="8" spans="1:27" ht="20.399999999999999" customHeight="1" thickBot="1" x14ac:dyDescent="0.25">
      <c r="J8" s="84"/>
      <c r="K8" s="85"/>
      <c r="L8" s="85"/>
      <c r="M8" s="85"/>
      <c r="N8" s="86"/>
      <c r="O8" s="86"/>
      <c r="P8" s="87"/>
      <c r="Q8" s="88"/>
      <c r="T8" s="144" t="s">
        <v>97</v>
      </c>
      <c r="U8" s="144" t="s">
        <v>99</v>
      </c>
      <c r="V8" s="144">
        <v>1400</v>
      </c>
      <c r="W8" s="144">
        <v>1600</v>
      </c>
      <c r="X8" s="144"/>
      <c r="Y8" s="144"/>
      <c r="Z8" s="144"/>
    </row>
    <row r="9" spans="1:27" ht="20.399999999999999" customHeight="1" thickBot="1" x14ac:dyDescent="0.25">
      <c r="A9" s="306" t="s">
        <v>2</v>
      </c>
      <c r="B9" s="307"/>
      <c r="J9" s="84"/>
      <c r="K9" s="85"/>
      <c r="L9" s="85"/>
      <c r="M9" s="85"/>
      <c r="N9" s="86"/>
      <c r="O9" s="86"/>
      <c r="P9" s="87"/>
      <c r="Q9" s="88"/>
      <c r="T9" s="144"/>
      <c r="U9" s="144"/>
      <c r="V9" s="144"/>
      <c r="W9" s="144"/>
      <c r="X9" s="144"/>
      <c r="Y9" s="144"/>
      <c r="Z9" s="144"/>
    </row>
    <row r="10" spans="1:27" ht="20.399999999999999" customHeight="1" thickBot="1" x14ac:dyDescent="0.25">
      <c r="A10" s="308" t="s">
        <v>61</v>
      </c>
      <c r="B10" s="311" t="s">
        <v>84</v>
      </c>
      <c r="C10" s="298" t="s">
        <v>5</v>
      </c>
      <c r="D10" s="298" t="s">
        <v>6</v>
      </c>
      <c r="E10" s="298" t="s">
        <v>98</v>
      </c>
      <c r="F10" s="298" t="s">
        <v>8</v>
      </c>
      <c r="G10" s="301" t="s">
        <v>29</v>
      </c>
      <c r="H10" s="302" t="s">
        <v>4</v>
      </c>
      <c r="J10" s="89" t="s">
        <v>26</v>
      </c>
      <c r="Q10" s="88"/>
      <c r="T10" s="144"/>
      <c r="U10" s="144"/>
      <c r="V10" s="144"/>
      <c r="W10" s="144"/>
      <c r="X10" s="144"/>
      <c r="Y10" s="144"/>
      <c r="Z10" s="144"/>
    </row>
    <row r="11" spans="1:27" ht="20.399999999999999" customHeight="1" x14ac:dyDescent="0.2">
      <c r="A11" s="309"/>
      <c r="B11" s="312"/>
      <c r="C11" s="312"/>
      <c r="D11" s="312"/>
      <c r="E11" s="299"/>
      <c r="F11" s="299"/>
      <c r="G11" s="299"/>
      <c r="H11" s="303"/>
      <c r="J11" s="90" t="s">
        <v>25</v>
      </c>
      <c r="K11" s="91" t="s">
        <v>3</v>
      </c>
      <c r="L11" s="145" t="s">
        <v>27</v>
      </c>
      <c r="M11" s="146"/>
      <c r="N11" s="145" t="s">
        <v>28</v>
      </c>
      <c r="O11" s="147"/>
      <c r="P11" s="148"/>
      <c r="Q11" s="92" t="s">
        <v>59</v>
      </c>
    </row>
    <row r="12" spans="1:27" ht="20.399999999999999" customHeight="1" thickBot="1" x14ac:dyDescent="0.25">
      <c r="A12" s="310"/>
      <c r="B12" s="313"/>
      <c r="C12" s="313"/>
      <c r="D12" s="313"/>
      <c r="E12" s="300"/>
      <c r="F12" s="300"/>
      <c r="G12" s="300"/>
      <c r="H12" s="304"/>
      <c r="J12" s="305" t="s">
        <v>30</v>
      </c>
      <c r="K12" s="93">
        <v>1</v>
      </c>
      <c r="L12" s="149" t="s">
        <v>32</v>
      </c>
      <c r="M12" s="150"/>
      <c r="N12" s="250" t="s">
        <v>75</v>
      </c>
      <c r="O12" s="253" t="s">
        <v>76</v>
      </c>
      <c r="P12" s="256" t="s">
        <v>77</v>
      </c>
      <c r="Q12" s="94">
        <f>COUNTIF($F$13:$F$32,1)</f>
        <v>0</v>
      </c>
    </row>
    <row r="13" spans="1:27" ht="20.399999999999999" customHeight="1" x14ac:dyDescent="0.2">
      <c r="A13" s="95"/>
      <c r="B13" s="96"/>
      <c r="C13" s="96"/>
      <c r="D13" s="96"/>
      <c r="E13" s="135" t="str">
        <f>IF(B13="","",$C$4)</f>
        <v/>
      </c>
      <c r="F13" s="96"/>
      <c r="G13" s="97" t="str">
        <f t="shared" ref="G13:G32" si="0">IF(F13="","",VLOOKUP(F13,$K$12:$M$40,2,0))</f>
        <v/>
      </c>
      <c r="H13" s="98"/>
      <c r="J13" s="248"/>
      <c r="K13" s="99">
        <v>2</v>
      </c>
      <c r="L13" s="151" t="s">
        <v>33</v>
      </c>
      <c r="M13" s="152"/>
      <c r="N13" s="251"/>
      <c r="O13" s="254"/>
      <c r="P13" s="257"/>
      <c r="Q13" s="100">
        <f>COUNTIF($F$13:$F$32,2)</f>
        <v>0</v>
      </c>
    </row>
    <row r="14" spans="1:27" ht="20.399999999999999" customHeight="1" x14ac:dyDescent="0.2">
      <c r="A14" s="101"/>
      <c r="B14" s="102"/>
      <c r="C14" s="102"/>
      <c r="D14" s="102"/>
      <c r="E14" s="136" t="str">
        <f t="shared" ref="E14:E32" si="1">IF(B14="","",$C$4)</f>
        <v/>
      </c>
      <c r="F14" s="102"/>
      <c r="G14" s="103" t="str">
        <f t="shared" si="0"/>
        <v/>
      </c>
      <c r="H14" s="104"/>
      <c r="J14" s="248"/>
      <c r="K14" s="99">
        <v>3</v>
      </c>
      <c r="L14" s="151" t="s">
        <v>34</v>
      </c>
      <c r="M14" s="152"/>
      <c r="N14" s="251"/>
      <c r="O14" s="254"/>
      <c r="P14" s="257"/>
      <c r="Q14" s="100">
        <f>COUNTIF($F$13:$F$32,3)</f>
        <v>0</v>
      </c>
    </row>
    <row r="15" spans="1:27" ht="20.399999999999999" customHeight="1" x14ac:dyDescent="0.2">
      <c r="A15" s="101"/>
      <c r="B15" s="102"/>
      <c r="C15" s="102"/>
      <c r="D15" s="102"/>
      <c r="E15" s="136" t="str">
        <f t="shared" si="1"/>
        <v/>
      </c>
      <c r="F15" s="102"/>
      <c r="G15" s="103" t="str">
        <f t="shared" si="0"/>
        <v/>
      </c>
      <c r="H15" s="104"/>
      <c r="J15" s="248"/>
      <c r="K15" s="99">
        <v>4</v>
      </c>
      <c r="L15" s="151" t="s">
        <v>78</v>
      </c>
      <c r="M15" s="152"/>
      <c r="N15" s="251"/>
      <c r="O15" s="254"/>
      <c r="P15" s="257"/>
      <c r="Q15" s="100">
        <f>COUNTIF($F$13:$F$32,4)</f>
        <v>0</v>
      </c>
    </row>
    <row r="16" spans="1:27" ht="20.399999999999999" customHeight="1" x14ac:dyDescent="0.2">
      <c r="A16" s="101"/>
      <c r="B16" s="102"/>
      <c r="C16" s="102"/>
      <c r="D16" s="102" t="s">
        <v>72</v>
      </c>
      <c r="E16" s="136" t="str">
        <f t="shared" si="1"/>
        <v/>
      </c>
      <c r="F16" s="102"/>
      <c r="G16" s="103" t="str">
        <f t="shared" si="0"/>
        <v/>
      </c>
      <c r="H16" s="104"/>
      <c r="J16" s="248"/>
      <c r="K16" s="99">
        <v>5</v>
      </c>
      <c r="L16" s="151" t="s">
        <v>35</v>
      </c>
      <c r="M16" s="152"/>
      <c r="N16" s="251"/>
      <c r="O16" s="254"/>
      <c r="P16" s="257"/>
      <c r="Q16" s="100">
        <f>COUNTIF($F$13:$F$32,5)</f>
        <v>0</v>
      </c>
    </row>
    <row r="17" spans="1:17" ht="20.399999999999999" customHeight="1" thickBot="1" x14ac:dyDescent="0.25">
      <c r="A17" s="105"/>
      <c r="B17" s="106"/>
      <c r="C17" s="106"/>
      <c r="D17" s="106"/>
      <c r="E17" s="137" t="str">
        <f t="shared" si="1"/>
        <v/>
      </c>
      <c r="F17" s="106"/>
      <c r="G17" s="107" t="str">
        <f t="shared" si="0"/>
        <v/>
      </c>
      <c r="H17" s="108"/>
      <c r="J17" s="248"/>
      <c r="K17" s="109">
        <v>6</v>
      </c>
      <c r="L17" s="153" t="s">
        <v>36</v>
      </c>
      <c r="M17" s="154"/>
      <c r="N17" s="259"/>
      <c r="O17" s="261"/>
      <c r="P17" s="260"/>
      <c r="Q17" s="110">
        <f>COUNTIF($F$13:$F$32,6)</f>
        <v>0</v>
      </c>
    </row>
    <row r="18" spans="1:17" ht="20.399999999999999" customHeight="1" x14ac:dyDescent="0.2">
      <c r="A18" s="95"/>
      <c r="B18" s="96"/>
      <c r="C18" s="96"/>
      <c r="D18" s="96"/>
      <c r="E18" s="135" t="str">
        <f t="shared" si="1"/>
        <v/>
      </c>
      <c r="F18" s="96"/>
      <c r="G18" s="97" t="str">
        <f t="shared" si="0"/>
        <v/>
      </c>
      <c r="H18" s="98"/>
      <c r="J18" s="248"/>
      <c r="K18" s="93">
        <v>7</v>
      </c>
      <c r="L18" s="149" t="s">
        <v>37</v>
      </c>
      <c r="M18" s="150"/>
      <c r="N18" s="250" t="s">
        <v>93</v>
      </c>
      <c r="O18" s="253" t="s">
        <v>67</v>
      </c>
      <c r="P18" s="256" t="s">
        <v>94</v>
      </c>
      <c r="Q18" s="94">
        <f>COUNTIF($F$13:$F$32,7)</f>
        <v>0</v>
      </c>
    </row>
    <row r="19" spans="1:17" ht="20.399999999999999" customHeight="1" x14ac:dyDescent="0.2">
      <c r="A19" s="101"/>
      <c r="B19" s="102"/>
      <c r="C19" s="102"/>
      <c r="D19" s="102"/>
      <c r="E19" s="136" t="str">
        <f t="shared" si="1"/>
        <v/>
      </c>
      <c r="F19" s="102"/>
      <c r="G19" s="103" t="str">
        <f t="shared" si="0"/>
        <v/>
      </c>
      <c r="H19" s="104"/>
      <c r="J19" s="248"/>
      <c r="K19" s="99">
        <v>8</v>
      </c>
      <c r="L19" s="151" t="s">
        <v>39</v>
      </c>
      <c r="M19" s="152"/>
      <c r="N19" s="251"/>
      <c r="O19" s="254"/>
      <c r="P19" s="257"/>
      <c r="Q19" s="100">
        <f>COUNTIF($F$13:$F$32,8)</f>
        <v>0</v>
      </c>
    </row>
    <row r="20" spans="1:17" ht="20.399999999999999" customHeight="1" x14ac:dyDescent="0.2">
      <c r="A20" s="101"/>
      <c r="B20" s="102"/>
      <c r="C20" s="102"/>
      <c r="D20" s="102"/>
      <c r="E20" s="136" t="str">
        <f t="shared" si="1"/>
        <v/>
      </c>
      <c r="F20" s="102"/>
      <c r="G20" s="103" t="str">
        <f t="shared" si="0"/>
        <v/>
      </c>
      <c r="H20" s="104"/>
      <c r="J20" s="248"/>
      <c r="K20" s="109">
        <v>9</v>
      </c>
      <c r="L20" s="151" t="s">
        <v>40</v>
      </c>
      <c r="M20" s="152"/>
      <c r="N20" s="259"/>
      <c r="O20" s="261"/>
      <c r="P20" s="260"/>
      <c r="Q20" s="100">
        <f>COUNTIF($F$13:$F$32,9)</f>
        <v>0</v>
      </c>
    </row>
    <row r="21" spans="1:17" ht="20.399999999999999" customHeight="1" x14ac:dyDescent="0.2">
      <c r="A21" s="101"/>
      <c r="B21" s="102"/>
      <c r="C21" s="102"/>
      <c r="D21" s="102"/>
      <c r="E21" s="136" t="str">
        <f t="shared" si="1"/>
        <v/>
      </c>
      <c r="F21" s="102"/>
      <c r="G21" s="103" t="str">
        <f t="shared" si="0"/>
        <v/>
      </c>
      <c r="H21" s="104"/>
      <c r="J21" s="248"/>
      <c r="K21" s="93">
        <v>10</v>
      </c>
      <c r="L21" s="149" t="s">
        <v>38</v>
      </c>
      <c r="M21" s="150"/>
      <c r="N21" s="250" t="s">
        <v>65</v>
      </c>
      <c r="O21" s="253" t="s">
        <v>53</v>
      </c>
      <c r="P21" s="256" t="s">
        <v>66</v>
      </c>
      <c r="Q21" s="94">
        <f>COUNTIF($F$13:$F$32,10)</f>
        <v>0</v>
      </c>
    </row>
    <row r="22" spans="1:17" ht="20.399999999999999" customHeight="1" thickBot="1" x14ac:dyDescent="0.25">
      <c r="A22" s="111"/>
      <c r="B22" s="112"/>
      <c r="C22" s="112"/>
      <c r="D22" s="112"/>
      <c r="E22" s="138" t="str">
        <f t="shared" si="1"/>
        <v/>
      </c>
      <c r="F22" s="112"/>
      <c r="G22" s="113" t="str">
        <f t="shared" si="0"/>
        <v/>
      </c>
      <c r="H22" s="114"/>
      <c r="J22" s="248"/>
      <c r="K22" s="99">
        <v>11</v>
      </c>
      <c r="L22" s="151" t="s">
        <v>41</v>
      </c>
      <c r="M22" s="152"/>
      <c r="N22" s="251"/>
      <c r="O22" s="254"/>
      <c r="P22" s="257"/>
      <c r="Q22" s="100">
        <f>COUNTIF($F$13:$F$32,11)</f>
        <v>0</v>
      </c>
    </row>
    <row r="23" spans="1:17" ht="20.399999999999999" customHeight="1" x14ac:dyDescent="0.2">
      <c r="A23" s="115"/>
      <c r="B23" s="116"/>
      <c r="C23" s="116"/>
      <c r="D23" s="116"/>
      <c r="E23" s="139" t="str">
        <f t="shared" si="1"/>
        <v/>
      </c>
      <c r="F23" s="116"/>
      <c r="G23" s="117" t="str">
        <f t="shared" si="0"/>
        <v/>
      </c>
      <c r="H23" s="118"/>
      <c r="J23" s="248"/>
      <c r="K23" s="99">
        <v>12</v>
      </c>
      <c r="L23" s="151" t="s">
        <v>42</v>
      </c>
      <c r="M23" s="152"/>
      <c r="N23" s="251"/>
      <c r="O23" s="254"/>
      <c r="P23" s="257"/>
      <c r="Q23" s="100">
        <f>COUNTIF($F$13:$F$32,12)</f>
        <v>0</v>
      </c>
    </row>
    <row r="24" spans="1:17" ht="20.399999999999999" customHeight="1" x14ac:dyDescent="0.2">
      <c r="A24" s="101"/>
      <c r="B24" s="102"/>
      <c r="C24" s="102"/>
      <c r="D24" s="102"/>
      <c r="E24" s="136" t="str">
        <f t="shared" si="1"/>
        <v/>
      </c>
      <c r="F24" s="102"/>
      <c r="G24" s="103" t="str">
        <f t="shared" si="0"/>
        <v/>
      </c>
      <c r="H24" s="104"/>
      <c r="J24" s="248"/>
      <c r="K24" s="99">
        <v>13</v>
      </c>
      <c r="L24" s="151" t="s">
        <v>62</v>
      </c>
      <c r="M24" s="152"/>
      <c r="N24" s="251"/>
      <c r="O24" s="254"/>
      <c r="P24" s="257"/>
      <c r="Q24" s="100">
        <f>COUNTIF($F$13:$F$32,13)</f>
        <v>0</v>
      </c>
    </row>
    <row r="25" spans="1:17" ht="20.399999999999999" customHeight="1" x14ac:dyDescent="0.2">
      <c r="A25" s="101"/>
      <c r="B25" s="102"/>
      <c r="C25" s="102"/>
      <c r="D25" s="102"/>
      <c r="E25" s="136" t="str">
        <f t="shared" si="1"/>
        <v/>
      </c>
      <c r="F25" s="102"/>
      <c r="G25" s="103" t="str">
        <f t="shared" si="0"/>
        <v/>
      </c>
      <c r="H25" s="104"/>
      <c r="J25" s="248"/>
      <c r="K25" s="99">
        <v>14</v>
      </c>
      <c r="L25" s="151" t="s">
        <v>63</v>
      </c>
      <c r="M25" s="152"/>
      <c r="N25" s="251"/>
      <c r="O25" s="254"/>
      <c r="P25" s="257"/>
      <c r="Q25" s="100">
        <f>COUNTIF($F$13:$F$32,14)</f>
        <v>0</v>
      </c>
    </row>
    <row r="26" spans="1:17" ht="20.399999999999999" customHeight="1" x14ac:dyDescent="0.2">
      <c r="A26" s="101"/>
      <c r="B26" s="102"/>
      <c r="C26" s="102"/>
      <c r="D26" s="102"/>
      <c r="E26" s="136" t="str">
        <f t="shared" si="1"/>
        <v/>
      </c>
      <c r="F26" s="102"/>
      <c r="G26" s="103" t="str">
        <f t="shared" si="0"/>
        <v/>
      </c>
      <c r="H26" s="104"/>
      <c r="J26" s="248"/>
      <c r="K26" s="99">
        <v>15</v>
      </c>
      <c r="L26" s="151" t="s">
        <v>64</v>
      </c>
      <c r="M26" s="152"/>
      <c r="N26" s="251"/>
      <c r="O26" s="254"/>
      <c r="P26" s="257"/>
      <c r="Q26" s="100">
        <f>COUNTIF($F$13:$F$32,15)</f>
        <v>0</v>
      </c>
    </row>
    <row r="27" spans="1:17" ht="20.399999999999999" customHeight="1" thickBot="1" x14ac:dyDescent="0.25">
      <c r="A27" s="105"/>
      <c r="B27" s="106"/>
      <c r="C27" s="106"/>
      <c r="D27" s="106"/>
      <c r="E27" s="137" t="str">
        <f t="shared" si="1"/>
        <v/>
      </c>
      <c r="F27" s="106"/>
      <c r="G27" s="107" t="str">
        <f t="shared" si="0"/>
        <v/>
      </c>
      <c r="H27" s="108"/>
      <c r="J27" s="249"/>
      <c r="K27" s="119">
        <v>16</v>
      </c>
      <c r="L27" s="155" t="s">
        <v>74</v>
      </c>
      <c r="M27" s="156"/>
      <c r="N27" s="252"/>
      <c r="O27" s="255"/>
      <c r="P27" s="258"/>
      <c r="Q27" s="120">
        <f>COUNTIF($F$13:$F$32,16)</f>
        <v>0</v>
      </c>
    </row>
    <row r="28" spans="1:17" ht="20.399999999999999" customHeight="1" x14ac:dyDescent="0.2">
      <c r="A28" s="95"/>
      <c r="B28" s="96"/>
      <c r="C28" s="96"/>
      <c r="D28" s="96"/>
      <c r="E28" s="135" t="str">
        <f t="shared" si="1"/>
        <v/>
      </c>
      <c r="F28" s="96"/>
      <c r="G28" s="97" t="str">
        <f t="shared" si="0"/>
        <v/>
      </c>
      <c r="H28" s="98"/>
      <c r="J28" s="247" t="s">
        <v>31</v>
      </c>
      <c r="K28" s="121">
        <v>21</v>
      </c>
      <c r="L28" s="157" t="s">
        <v>43</v>
      </c>
      <c r="M28" s="158"/>
      <c r="N28" s="262" t="s">
        <v>75</v>
      </c>
      <c r="O28" s="263" t="s">
        <v>111</v>
      </c>
      <c r="P28" s="264" t="s">
        <v>77</v>
      </c>
      <c r="Q28" s="122">
        <f>COUNTIF($F$13:$F$32,21)</f>
        <v>0</v>
      </c>
    </row>
    <row r="29" spans="1:17" ht="20.399999999999999" customHeight="1" x14ac:dyDescent="0.2">
      <c r="A29" s="101"/>
      <c r="B29" s="102"/>
      <c r="C29" s="102"/>
      <c r="D29" s="102"/>
      <c r="E29" s="136" t="str">
        <f t="shared" si="1"/>
        <v/>
      </c>
      <c r="F29" s="102"/>
      <c r="G29" s="103" t="str">
        <f t="shared" si="0"/>
        <v/>
      </c>
      <c r="H29" s="104"/>
      <c r="J29" s="248"/>
      <c r="K29" s="99">
        <v>22</v>
      </c>
      <c r="L29" s="151" t="s">
        <v>44</v>
      </c>
      <c r="M29" s="152"/>
      <c r="N29" s="251"/>
      <c r="O29" s="254"/>
      <c r="P29" s="257"/>
      <c r="Q29" s="123">
        <f>COUNTIF($F$13:$F$32,22)</f>
        <v>0</v>
      </c>
    </row>
    <row r="30" spans="1:17" ht="20.399999999999999" customHeight="1" x14ac:dyDescent="0.2">
      <c r="A30" s="101"/>
      <c r="B30" s="102"/>
      <c r="C30" s="102"/>
      <c r="D30" s="102"/>
      <c r="E30" s="136" t="str">
        <f t="shared" si="1"/>
        <v/>
      </c>
      <c r="F30" s="102"/>
      <c r="G30" s="103" t="str">
        <f t="shared" si="0"/>
        <v/>
      </c>
      <c r="H30" s="104"/>
      <c r="J30" s="248"/>
      <c r="K30" s="99">
        <v>23</v>
      </c>
      <c r="L30" s="151" t="s">
        <v>45</v>
      </c>
      <c r="M30" s="152"/>
      <c r="N30" s="251"/>
      <c r="O30" s="254"/>
      <c r="P30" s="257"/>
      <c r="Q30" s="100">
        <f>COUNTIF($F$13:$F$32,23)</f>
        <v>0</v>
      </c>
    </row>
    <row r="31" spans="1:17" ht="20.399999999999999" customHeight="1" x14ac:dyDescent="0.2">
      <c r="A31" s="101"/>
      <c r="B31" s="102"/>
      <c r="C31" s="102"/>
      <c r="D31" s="102"/>
      <c r="E31" s="136" t="str">
        <f t="shared" si="1"/>
        <v/>
      </c>
      <c r="F31" s="102"/>
      <c r="G31" s="103" t="str">
        <f t="shared" si="0"/>
        <v/>
      </c>
      <c r="H31" s="104"/>
      <c r="J31" s="248"/>
      <c r="K31" s="99">
        <v>24</v>
      </c>
      <c r="L31" s="151" t="s">
        <v>79</v>
      </c>
      <c r="M31" s="152"/>
      <c r="N31" s="251"/>
      <c r="O31" s="254"/>
      <c r="P31" s="257"/>
      <c r="Q31" s="100">
        <f>COUNTIF($F$13:$F$32,24)</f>
        <v>0</v>
      </c>
    </row>
    <row r="32" spans="1:17" ht="20.399999999999999" customHeight="1" thickBot="1" x14ac:dyDescent="0.25">
      <c r="A32" s="111"/>
      <c r="B32" s="112"/>
      <c r="C32" s="112"/>
      <c r="D32" s="112"/>
      <c r="E32" s="138" t="str">
        <f t="shared" si="1"/>
        <v/>
      </c>
      <c r="F32" s="112"/>
      <c r="G32" s="113" t="str">
        <f t="shared" si="0"/>
        <v/>
      </c>
      <c r="H32" s="114"/>
      <c r="J32" s="248"/>
      <c r="K32" s="99">
        <v>25</v>
      </c>
      <c r="L32" s="151" t="s">
        <v>46</v>
      </c>
      <c r="M32" s="152"/>
      <c r="N32" s="251"/>
      <c r="O32" s="254"/>
      <c r="P32" s="257"/>
      <c r="Q32" s="100">
        <f>COUNTIF($F$13:$F$32,25)</f>
        <v>0</v>
      </c>
    </row>
    <row r="33" spans="1:17" ht="20.399999999999999" customHeight="1" thickBot="1" x14ac:dyDescent="0.25">
      <c r="G33" s="41" t="str">
        <f>IF(F33="","",VLOOKUP(F33,$K$14:$M$38,2,0))</f>
        <v/>
      </c>
      <c r="J33" s="248"/>
      <c r="K33" s="109">
        <v>26</v>
      </c>
      <c r="L33" s="153" t="s">
        <v>47</v>
      </c>
      <c r="M33" s="154"/>
      <c r="N33" s="259"/>
      <c r="O33" s="261"/>
      <c r="P33" s="260"/>
      <c r="Q33" s="120">
        <f>COUNTIF($F$13:$F$32,26)</f>
        <v>0</v>
      </c>
    </row>
    <row r="34" spans="1:17" ht="20.399999999999999" customHeight="1" thickBot="1" x14ac:dyDescent="0.25">
      <c r="A34" s="306" t="s">
        <v>23</v>
      </c>
      <c r="B34" s="307"/>
      <c r="J34" s="248"/>
      <c r="K34" s="93">
        <v>27</v>
      </c>
      <c r="L34" s="159" t="s">
        <v>48</v>
      </c>
      <c r="M34" s="160"/>
      <c r="N34" s="250" t="s">
        <v>93</v>
      </c>
      <c r="O34" s="253" t="s">
        <v>67</v>
      </c>
      <c r="P34" s="256" t="s">
        <v>94</v>
      </c>
      <c r="Q34" s="94">
        <f>COUNTIF($F$13:$F$32,27)</f>
        <v>0</v>
      </c>
    </row>
    <row r="35" spans="1:17" ht="20.399999999999999" customHeight="1" x14ac:dyDescent="0.2">
      <c r="A35" s="308" t="s">
        <v>61</v>
      </c>
      <c r="B35" s="298" t="s">
        <v>84</v>
      </c>
      <c r="C35" s="298" t="s">
        <v>5</v>
      </c>
      <c r="D35" s="298" t="s">
        <v>6</v>
      </c>
      <c r="E35" s="298" t="s">
        <v>98</v>
      </c>
      <c r="F35" s="298" t="s">
        <v>8</v>
      </c>
      <c r="G35" s="301" t="s">
        <v>29</v>
      </c>
      <c r="H35" s="302" t="s">
        <v>4</v>
      </c>
      <c r="J35" s="248"/>
      <c r="K35" s="99">
        <v>28</v>
      </c>
      <c r="L35" s="161" t="s">
        <v>49</v>
      </c>
      <c r="M35" s="162"/>
      <c r="N35" s="251"/>
      <c r="O35" s="254"/>
      <c r="P35" s="257"/>
      <c r="Q35" s="123">
        <f>COUNTIF($F$13:$F$32,28)</f>
        <v>0</v>
      </c>
    </row>
    <row r="36" spans="1:17" ht="20.399999999999999" customHeight="1" x14ac:dyDescent="0.2">
      <c r="A36" s="309"/>
      <c r="B36" s="312"/>
      <c r="C36" s="312"/>
      <c r="D36" s="312"/>
      <c r="E36" s="299"/>
      <c r="F36" s="299"/>
      <c r="G36" s="299"/>
      <c r="H36" s="303"/>
      <c r="J36" s="248"/>
      <c r="K36" s="109">
        <v>29</v>
      </c>
      <c r="L36" s="151" t="s">
        <v>80</v>
      </c>
      <c r="M36" s="152"/>
      <c r="N36" s="259"/>
      <c r="O36" s="261"/>
      <c r="P36" s="260"/>
      <c r="Q36" s="120">
        <f>COUNTIF($F$13:$F$32,29)</f>
        <v>0</v>
      </c>
    </row>
    <row r="37" spans="1:17" ht="20.399999999999999" customHeight="1" thickBot="1" x14ac:dyDescent="0.25">
      <c r="A37" s="310"/>
      <c r="B37" s="313"/>
      <c r="C37" s="313"/>
      <c r="D37" s="313"/>
      <c r="E37" s="300"/>
      <c r="F37" s="300"/>
      <c r="G37" s="300"/>
      <c r="H37" s="304"/>
      <c r="J37" s="248"/>
      <c r="K37" s="93">
        <v>30</v>
      </c>
      <c r="L37" s="149" t="s">
        <v>50</v>
      </c>
      <c r="M37" s="150"/>
      <c r="N37" s="250" t="s">
        <v>69</v>
      </c>
      <c r="O37" s="253" t="s">
        <v>53</v>
      </c>
      <c r="P37" s="256" t="s">
        <v>70</v>
      </c>
      <c r="Q37" s="94">
        <f>COUNTIF($F$13:$F$32,30)</f>
        <v>0</v>
      </c>
    </row>
    <row r="38" spans="1:17" ht="20.399999999999999" customHeight="1" x14ac:dyDescent="0.2">
      <c r="A38" s="95"/>
      <c r="B38" s="96"/>
      <c r="C38" s="314"/>
      <c r="D38" s="96"/>
      <c r="E38" s="301" t="str">
        <f t="shared" ref="E38:E61" si="2">IF(B38="","",$C$4)</f>
        <v/>
      </c>
      <c r="F38" s="314"/>
      <c r="G38" s="301" t="str">
        <f>IF(F38="","",VLOOKUP(F38,$K$41:$M$42,2,0))</f>
        <v/>
      </c>
      <c r="H38" s="317"/>
      <c r="J38" s="248"/>
      <c r="K38" s="99">
        <v>31</v>
      </c>
      <c r="L38" s="151" t="s">
        <v>51</v>
      </c>
      <c r="M38" s="152"/>
      <c r="N38" s="251"/>
      <c r="O38" s="254"/>
      <c r="P38" s="257"/>
      <c r="Q38" s="100">
        <f>COUNTIF($F$13:$F$32,31)</f>
        <v>0</v>
      </c>
    </row>
    <row r="39" spans="1:17" ht="20.399999999999999" customHeight="1" x14ac:dyDescent="0.2">
      <c r="A39" s="101"/>
      <c r="B39" s="102"/>
      <c r="C39" s="315"/>
      <c r="D39" s="102"/>
      <c r="E39" s="299" t="str">
        <f t="shared" si="2"/>
        <v/>
      </c>
      <c r="F39" s="315"/>
      <c r="G39" s="299"/>
      <c r="H39" s="318"/>
      <c r="J39" s="248"/>
      <c r="K39" s="99">
        <v>32</v>
      </c>
      <c r="L39" s="151" t="s">
        <v>68</v>
      </c>
      <c r="M39" s="152"/>
      <c r="N39" s="251"/>
      <c r="O39" s="254"/>
      <c r="P39" s="257"/>
      <c r="Q39" s="100">
        <f>COUNTIF($F$13:$F$32,32)</f>
        <v>0</v>
      </c>
    </row>
    <row r="40" spans="1:17" ht="20.399999999999999" customHeight="1" thickBot="1" x14ac:dyDescent="0.25">
      <c r="A40" s="101"/>
      <c r="B40" s="102"/>
      <c r="C40" s="315"/>
      <c r="D40" s="102"/>
      <c r="E40" s="299"/>
      <c r="F40" s="315"/>
      <c r="G40" s="299"/>
      <c r="H40" s="318"/>
      <c r="J40" s="249"/>
      <c r="K40" s="99">
        <v>33</v>
      </c>
      <c r="L40" s="155" t="s">
        <v>82</v>
      </c>
      <c r="M40" s="156"/>
      <c r="N40" s="252"/>
      <c r="O40" s="255"/>
      <c r="P40" s="258"/>
      <c r="Q40" s="127">
        <f>COUNTIF($F$13:$F$32,33)</f>
        <v>0</v>
      </c>
    </row>
    <row r="41" spans="1:17" ht="20.399999999999999" customHeight="1" x14ac:dyDescent="0.2">
      <c r="A41" s="101"/>
      <c r="B41" s="102"/>
      <c r="C41" s="315"/>
      <c r="D41" s="102"/>
      <c r="E41" s="299"/>
      <c r="F41" s="315"/>
      <c r="G41" s="299"/>
      <c r="H41" s="318"/>
      <c r="J41" s="124" t="s">
        <v>30</v>
      </c>
      <c r="K41" s="121">
        <v>17</v>
      </c>
      <c r="L41" s="157" t="s">
        <v>52</v>
      </c>
      <c r="M41" s="158"/>
      <c r="N41" s="262" t="s">
        <v>54</v>
      </c>
      <c r="O41" s="263" t="s">
        <v>67</v>
      </c>
      <c r="P41" s="264" t="s">
        <v>71</v>
      </c>
      <c r="Q41" s="122">
        <f>COUNTIF($F$38:$F$61,17)</f>
        <v>0</v>
      </c>
    </row>
    <row r="42" spans="1:17" ht="20.399999999999999" customHeight="1" thickBot="1" x14ac:dyDescent="0.25">
      <c r="A42" s="101"/>
      <c r="B42" s="102"/>
      <c r="C42" s="315"/>
      <c r="D42" s="102"/>
      <c r="E42" s="299" t="str">
        <f t="shared" si="2"/>
        <v/>
      </c>
      <c r="F42" s="315"/>
      <c r="G42" s="299"/>
      <c r="H42" s="318"/>
      <c r="J42" s="125" t="s">
        <v>31</v>
      </c>
      <c r="K42" s="126">
        <v>34</v>
      </c>
      <c r="L42" s="155" t="s">
        <v>73</v>
      </c>
      <c r="M42" s="156"/>
      <c r="N42" s="252"/>
      <c r="O42" s="255"/>
      <c r="P42" s="258"/>
      <c r="Q42" s="127">
        <f>COUNTIF($F$38:$F$61,34)</f>
        <v>0</v>
      </c>
    </row>
    <row r="43" spans="1:17" ht="20.399999999999999" customHeight="1" thickBot="1" x14ac:dyDescent="0.25">
      <c r="A43" s="111"/>
      <c r="B43" s="112"/>
      <c r="C43" s="316"/>
      <c r="D43" s="112"/>
      <c r="E43" s="300" t="str">
        <f t="shared" si="2"/>
        <v/>
      </c>
      <c r="F43" s="316"/>
      <c r="G43" s="300"/>
      <c r="H43" s="319"/>
    </row>
    <row r="44" spans="1:17" ht="20.399999999999999" customHeight="1" x14ac:dyDescent="0.2">
      <c r="A44" s="95"/>
      <c r="B44" s="96"/>
      <c r="C44" s="314"/>
      <c r="D44" s="96"/>
      <c r="E44" s="301" t="str">
        <f t="shared" si="2"/>
        <v/>
      </c>
      <c r="F44" s="314"/>
      <c r="G44" s="301" t="str">
        <f>IF(F44="","",VLOOKUP(F44,$K$41:$M$42,2,0))</f>
        <v/>
      </c>
      <c r="H44" s="317"/>
    </row>
    <row r="45" spans="1:17" ht="20.399999999999999" customHeight="1" x14ac:dyDescent="0.2">
      <c r="A45" s="101"/>
      <c r="B45" s="102"/>
      <c r="C45" s="315"/>
      <c r="D45" s="102"/>
      <c r="E45" s="299" t="str">
        <f t="shared" si="2"/>
        <v/>
      </c>
      <c r="F45" s="315"/>
      <c r="G45" s="299"/>
      <c r="H45" s="318"/>
    </row>
    <row r="46" spans="1:17" ht="20.399999999999999" customHeight="1" x14ac:dyDescent="0.2">
      <c r="A46" s="101"/>
      <c r="B46" s="102"/>
      <c r="C46" s="315"/>
      <c r="D46" s="102"/>
      <c r="E46" s="299"/>
      <c r="F46" s="315"/>
      <c r="G46" s="299"/>
      <c r="H46" s="318"/>
      <c r="J46" s="142"/>
    </row>
    <row r="47" spans="1:17" ht="20.399999999999999" customHeight="1" x14ac:dyDescent="0.2">
      <c r="A47" s="101"/>
      <c r="B47" s="102"/>
      <c r="C47" s="315"/>
      <c r="D47" s="102"/>
      <c r="E47" s="299"/>
      <c r="F47" s="315"/>
      <c r="G47" s="299"/>
      <c r="H47" s="318"/>
      <c r="J47" s="143"/>
    </row>
    <row r="48" spans="1:17" ht="20.399999999999999" customHeight="1" x14ac:dyDescent="0.2">
      <c r="A48" s="101"/>
      <c r="B48" s="102"/>
      <c r="C48" s="315"/>
      <c r="D48" s="102"/>
      <c r="E48" s="299" t="str">
        <f t="shared" si="2"/>
        <v/>
      </c>
      <c r="F48" s="315"/>
      <c r="G48" s="299"/>
      <c r="H48" s="318"/>
      <c r="J48" s="143"/>
    </row>
    <row r="49" spans="1:8" ht="20.399999999999999" customHeight="1" thickBot="1" x14ac:dyDescent="0.25">
      <c r="A49" s="111"/>
      <c r="B49" s="112"/>
      <c r="C49" s="316"/>
      <c r="D49" s="112"/>
      <c r="E49" s="300" t="str">
        <f t="shared" si="2"/>
        <v/>
      </c>
      <c r="F49" s="316"/>
      <c r="G49" s="300"/>
      <c r="H49" s="319"/>
    </row>
    <row r="50" spans="1:8" ht="20.399999999999999" customHeight="1" x14ac:dyDescent="0.2">
      <c r="A50" s="95"/>
      <c r="B50" s="96"/>
      <c r="C50" s="314"/>
      <c r="D50" s="96"/>
      <c r="E50" s="301" t="str">
        <f t="shared" si="2"/>
        <v/>
      </c>
      <c r="F50" s="314"/>
      <c r="G50" s="301" t="str">
        <f>IF(F50="","",VLOOKUP(F50,$K$41:$M$42,2,0))</f>
        <v/>
      </c>
      <c r="H50" s="317"/>
    </row>
    <row r="51" spans="1:8" ht="20.399999999999999" customHeight="1" x14ac:dyDescent="0.2">
      <c r="A51" s="101"/>
      <c r="B51" s="102"/>
      <c r="C51" s="315"/>
      <c r="D51" s="102"/>
      <c r="E51" s="299" t="str">
        <f t="shared" si="2"/>
        <v/>
      </c>
      <c r="F51" s="315"/>
      <c r="G51" s="299"/>
      <c r="H51" s="318"/>
    </row>
    <row r="52" spans="1:8" ht="20.399999999999999" customHeight="1" x14ac:dyDescent="0.2">
      <c r="A52" s="101"/>
      <c r="B52" s="102"/>
      <c r="C52" s="315"/>
      <c r="D52" s="102"/>
      <c r="E52" s="299"/>
      <c r="F52" s="315"/>
      <c r="G52" s="299"/>
      <c r="H52" s="318"/>
    </row>
    <row r="53" spans="1:8" ht="20.399999999999999" customHeight="1" x14ac:dyDescent="0.2">
      <c r="A53" s="101"/>
      <c r="B53" s="102"/>
      <c r="C53" s="315"/>
      <c r="D53" s="102"/>
      <c r="E53" s="299"/>
      <c r="F53" s="315"/>
      <c r="G53" s="299"/>
      <c r="H53" s="318"/>
    </row>
    <row r="54" spans="1:8" ht="20.399999999999999" customHeight="1" x14ac:dyDescent="0.2">
      <c r="A54" s="101"/>
      <c r="B54" s="102"/>
      <c r="C54" s="315"/>
      <c r="D54" s="102"/>
      <c r="E54" s="299" t="str">
        <f t="shared" si="2"/>
        <v/>
      </c>
      <c r="F54" s="315"/>
      <c r="G54" s="299"/>
      <c r="H54" s="318"/>
    </row>
    <row r="55" spans="1:8" ht="20.399999999999999" customHeight="1" thickBot="1" x14ac:dyDescent="0.25">
      <c r="A55" s="111"/>
      <c r="B55" s="112"/>
      <c r="C55" s="316"/>
      <c r="D55" s="112"/>
      <c r="E55" s="300" t="str">
        <f t="shared" si="2"/>
        <v/>
      </c>
      <c r="F55" s="316"/>
      <c r="G55" s="300"/>
      <c r="H55" s="319"/>
    </row>
    <row r="56" spans="1:8" ht="20.399999999999999" customHeight="1" x14ac:dyDescent="0.2">
      <c r="A56" s="95"/>
      <c r="B56" s="96"/>
      <c r="C56" s="314"/>
      <c r="D56" s="96"/>
      <c r="E56" s="301" t="str">
        <f t="shared" si="2"/>
        <v/>
      </c>
      <c r="F56" s="314"/>
      <c r="G56" s="301" t="str">
        <f>IF(F56="","",VLOOKUP(F56,$K$41:$M$42,2,0))</f>
        <v/>
      </c>
      <c r="H56" s="317"/>
    </row>
    <row r="57" spans="1:8" ht="20.399999999999999" customHeight="1" x14ac:dyDescent="0.2">
      <c r="A57" s="101"/>
      <c r="B57" s="102"/>
      <c r="C57" s="315"/>
      <c r="D57" s="102"/>
      <c r="E57" s="299" t="str">
        <f t="shared" si="2"/>
        <v/>
      </c>
      <c r="F57" s="315"/>
      <c r="G57" s="299"/>
      <c r="H57" s="318"/>
    </row>
    <row r="58" spans="1:8" ht="20.399999999999999" customHeight="1" x14ac:dyDescent="0.2">
      <c r="A58" s="101"/>
      <c r="B58" s="102"/>
      <c r="C58" s="315"/>
      <c r="D58" s="102"/>
      <c r="E58" s="299"/>
      <c r="F58" s="315"/>
      <c r="G58" s="299"/>
      <c r="H58" s="318"/>
    </row>
    <row r="59" spans="1:8" ht="20.399999999999999" customHeight="1" x14ac:dyDescent="0.2">
      <c r="A59" s="101"/>
      <c r="B59" s="102"/>
      <c r="C59" s="315"/>
      <c r="D59" s="102"/>
      <c r="E59" s="299"/>
      <c r="F59" s="315"/>
      <c r="G59" s="299"/>
      <c r="H59" s="318"/>
    </row>
    <row r="60" spans="1:8" ht="20.399999999999999" customHeight="1" x14ac:dyDescent="0.2">
      <c r="A60" s="101"/>
      <c r="B60" s="102"/>
      <c r="C60" s="315"/>
      <c r="D60" s="102"/>
      <c r="E60" s="299" t="str">
        <f t="shared" si="2"/>
        <v/>
      </c>
      <c r="F60" s="315"/>
      <c r="G60" s="299"/>
      <c r="H60" s="318"/>
    </row>
    <row r="61" spans="1:8" ht="20.399999999999999" customHeight="1" thickBot="1" x14ac:dyDescent="0.25">
      <c r="A61" s="111"/>
      <c r="B61" s="112"/>
      <c r="C61" s="316"/>
      <c r="D61" s="112"/>
      <c r="E61" s="300" t="str">
        <f t="shared" si="2"/>
        <v/>
      </c>
      <c r="F61" s="316"/>
      <c r="G61" s="300"/>
      <c r="H61" s="319"/>
    </row>
  </sheetData>
  <sheetProtection password="D1C8" sheet="1" objects="1" scenarios="1"/>
  <mergeCells count="77">
    <mergeCell ref="C50:C55"/>
    <mergeCell ref="E50:E55"/>
    <mergeCell ref="F50:F55"/>
    <mergeCell ref="G50:G55"/>
    <mergeCell ref="H50:H55"/>
    <mergeCell ref="C44:C49"/>
    <mergeCell ref="E44:E49"/>
    <mergeCell ref="F44:F49"/>
    <mergeCell ref="G44:G49"/>
    <mergeCell ref="H44:H49"/>
    <mergeCell ref="C56:C61"/>
    <mergeCell ref="E56:E61"/>
    <mergeCell ref="F56:F61"/>
    <mergeCell ref="G56:G61"/>
    <mergeCell ref="H56:H61"/>
    <mergeCell ref="H38:H43"/>
    <mergeCell ref="A35:A37"/>
    <mergeCell ref="B35:B37"/>
    <mergeCell ref="C35:C37"/>
    <mergeCell ref="D35:D37"/>
    <mergeCell ref="E35:E37"/>
    <mergeCell ref="F35:F37"/>
    <mergeCell ref="G35:G37"/>
    <mergeCell ref="H35:H37"/>
    <mergeCell ref="A34:B34"/>
    <mergeCell ref="C38:C43"/>
    <mergeCell ref="E38:E43"/>
    <mergeCell ref="F38:F43"/>
    <mergeCell ref="G38:G43"/>
    <mergeCell ref="A9:B9"/>
    <mergeCell ref="A10:A12"/>
    <mergeCell ref="B10:B12"/>
    <mergeCell ref="C10:C12"/>
    <mergeCell ref="D10:D12"/>
    <mergeCell ref="P6:P7"/>
    <mergeCell ref="C7:E7"/>
    <mergeCell ref="L7:M7"/>
    <mergeCell ref="F10:F12"/>
    <mergeCell ref="G10:G12"/>
    <mergeCell ref="H10:H12"/>
    <mergeCell ref="E10:E12"/>
    <mergeCell ref="N12:N17"/>
    <mergeCell ref="O12:O17"/>
    <mergeCell ref="P12:P17"/>
    <mergeCell ref="J12:J27"/>
    <mergeCell ref="N18:N20"/>
    <mergeCell ref="O18:O20"/>
    <mergeCell ref="P18:P20"/>
    <mergeCell ref="N21:N27"/>
    <mergeCell ref="O21:O27"/>
    <mergeCell ref="P41:P42"/>
    <mergeCell ref="O41:O42"/>
    <mergeCell ref="N41:N42"/>
    <mergeCell ref="C4:E4"/>
    <mergeCell ref="G4:H4"/>
    <mergeCell ref="J4:J7"/>
    <mergeCell ref="L4:M4"/>
    <mergeCell ref="N4:O4"/>
    <mergeCell ref="D5:E5"/>
    <mergeCell ref="L5:M5"/>
    <mergeCell ref="N5:O5"/>
    <mergeCell ref="C6:E6"/>
    <mergeCell ref="G6:G7"/>
    <mergeCell ref="H6:H7"/>
    <mergeCell ref="L6:M6"/>
    <mergeCell ref="N6:O7"/>
    <mergeCell ref="J28:J40"/>
    <mergeCell ref="N37:N40"/>
    <mergeCell ref="O37:O40"/>
    <mergeCell ref="P37:P40"/>
    <mergeCell ref="P21:P27"/>
    <mergeCell ref="N34:N36"/>
    <mergeCell ref="P34:P36"/>
    <mergeCell ref="O34:O36"/>
    <mergeCell ref="N28:N33"/>
    <mergeCell ref="O28:O33"/>
    <mergeCell ref="P28:P33"/>
  </mergeCells>
  <phoneticPr fontId="1"/>
  <conditionalFormatting sqref="Q12:Q17 Q28:Q33">
    <cfRule type="cellIs" dxfId="2" priority="5" operator="greaterThan">
      <formula>3</formula>
    </cfRule>
  </conditionalFormatting>
  <conditionalFormatting sqref="Q18:Q27 Q34:Q40">
    <cfRule type="cellIs" dxfId="1" priority="4" operator="greaterThan">
      <formula>2</formula>
    </cfRule>
  </conditionalFormatting>
  <conditionalFormatting sqref="Q41:Q42">
    <cfRule type="cellIs" dxfId="0" priority="1" operator="greaterThan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市内用申込シート</vt:lpstr>
      <vt:lpstr>市外用申込シート</vt:lpstr>
      <vt:lpstr>市外用申込シート!Print_Area</vt:lpstr>
      <vt:lpstr>市内用申込シート!Print_Area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2024-07-28T03:23:53Z</dcterms:modified>
</cp:coreProperties>
</file>