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8" yWindow="-108" windowWidth="19416" windowHeight="10416" activeTab="1"/>
  </bookViews>
  <sheets>
    <sheet name="マニュアル" sheetId="6" r:id="rId1"/>
    <sheet name="市内用申込シート" sheetId="4" r:id="rId2"/>
    <sheet name="市外用申込シート" sheetId="5" r:id="rId3"/>
  </sheets>
  <definedNames>
    <definedName name="_xlnm.Print_Area" localSheetId="2">市外用申込シート!$A$1:$Q$61</definedName>
    <definedName name="_xlnm.Print_Area" localSheetId="1">市内用申込シート!$A$2:$Q$63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8" i="4"/>
  <c r="P52"/>
  <c r="P46"/>
  <c r="G58"/>
  <c r="G52"/>
  <c r="G46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Z44"/>
  <c r="Z45"/>
  <c r="AA45"/>
  <c r="AA44"/>
  <c r="AA43"/>
  <c r="AA42"/>
  <c r="AA41"/>
  <c r="AA40"/>
  <c r="AA30"/>
  <c r="AA29"/>
  <c r="Q43" i="5"/>
  <c r="Q42"/>
  <c r="Q41"/>
  <c r="Q40"/>
  <c r="Q39"/>
  <c r="Q38"/>
  <c r="Q37"/>
  <c r="Q36"/>
  <c r="Q35"/>
  <c r="Q34"/>
  <c r="Q33"/>
  <c r="Q28"/>
  <c r="Q27"/>
  <c r="Q26"/>
  <c r="Q25"/>
  <c r="Q24"/>
  <c r="Q23"/>
  <c r="Q22"/>
  <c r="Q21"/>
  <c r="Q20"/>
  <c r="Q19"/>
  <c r="Q18"/>
  <c r="Q17"/>
  <c r="Q16"/>
  <c r="D5"/>
  <c r="AA39" i="4"/>
  <c r="AA38"/>
  <c r="AA37"/>
  <c r="AA36"/>
  <c r="AA35"/>
  <c r="AA34"/>
  <c r="AA33"/>
  <c r="AA32"/>
  <c r="AA31"/>
  <c r="AA28"/>
  <c r="AA14"/>
  <c r="H6" i="5"/>
  <c r="G6"/>
  <c r="G6" i="4"/>
  <c r="N63"/>
  <c r="N62"/>
  <c r="N61"/>
  <c r="N58"/>
  <c r="N57"/>
  <c r="N56"/>
  <c r="N53"/>
  <c r="N52"/>
  <c r="N51"/>
  <c r="N50"/>
  <c r="N47"/>
  <c r="N46"/>
  <c r="E63"/>
  <c r="E62"/>
  <c r="E61"/>
  <c r="E58"/>
  <c r="E57"/>
  <c r="E56"/>
  <c r="E53"/>
  <c r="E52"/>
  <c r="E51"/>
  <c r="E50"/>
  <c r="E47"/>
  <c r="E46"/>
  <c r="E61" i="5"/>
  <c r="E60"/>
  <c r="E59"/>
  <c r="E56"/>
  <c r="E55"/>
  <c r="E54"/>
  <c r="E53"/>
  <c r="E50"/>
  <c r="E49"/>
  <c r="E48"/>
  <c r="E47"/>
  <c r="E44"/>
  <c r="E38"/>
  <c r="E43"/>
  <c r="E42"/>
  <c r="E39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N42" i="4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H6"/>
  <c r="D5"/>
  <c r="G13" i="5"/>
  <c r="P4"/>
  <c r="Y45" i="4" l="1"/>
  <c r="Y44"/>
  <c r="G56" i="5"/>
  <c r="G50"/>
  <c r="G44"/>
  <c r="G38"/>
  <c r="Q32"/>
  <c r="Q31"/>
  <c r="G32"/>
  <c r="Q30"/>
  <c r="G31"/>
  <c r="Q29"/>
  <c r="G30"/>
  <c r="G29"/>
  <c r="G28"/>
  <c r="G27"/>
  <c r="G26"/>
  <c r="G25"/>
  <c r="G24"/>
  <c r="G23"/>
  <c r="G22"/>
  <c r="G21"/>
  <c r="G20"/>
  <c r="G19"/>
  <c r="G18"/>
  <c r="G17"/>
  <c r="G16"/>
  <c r="Q15"/>
  <c r="G15"/>
  <c r="Q14"/>
  <c r="G14"/>
  <c r="Q13"/>
  <c r="Q12"/>
  <c r="P5"/>
  <c r="K5"/>
  <c r="AA27" i="4"/>
  <c r="AA26"/>
  <c r="AA25"/>
  <c r="AA24"/>
  <c r="AA23"/>
  <c r="AA22"/>
  <c r="AA21"/>
  <c r="AA20"/>
  <c r="AA19"/>
  <c r="AA18"/>
  <c r="AA17"/>
  <c r="AA16"/>
  <c r="AA15"/>
  <c r="P5"/>
  <c r="K5"/>
  <c r="P6" i="5" l="1"/>
  <c r="Z41" i="4"/>
  <c r="Y41" s="1"/>
  <c r="Z37"/>
  <c r="Y37" s="1"/>
  <c r="Z33"/>
  <c r="Y33" s="1"/>
  <c r="Z29"/>
  <c r="Y29" s="1"/>
  <c r="Z17"/>
  <c r="Y17" s="1"/>
  <c r="Z21"/>
  <c r="Y21" s="1"/>
  <c r="Z25"/>
  <c r="Y25" s="1"/>
  <c r="Z42"/>
  <c r="Y42" s="1"/>
  <c r="Z40"/>
  <c r="Y40" s="1"/>
  <c r="Z38"/>
  <c r="Y38" s="1"/>
  <c r="Z36"/>
  <c r="Y36" s="1"/>
  <c r="Z34"/>
  <c r="Y34" s="1"/>
  <c r="Z32"/>
  <c r="Y32" s="1"/>
  <c r="Z30"/>
  <c r="Y30" s="1"/>
  <c r="Z28"/>
  <c r="Y28" s="1"/>
  <c r="Z26"/>
  <c r="Y26" s="1"/>
  <c r="Z24"/>
  <c r="Y24" s="1"/>
  <c r="Z22"/>
  <c r="Y22" s="1"/>
  <c r="Z20"/>
  <c r="Y20" s="1"/>
  <c r="Z18"/>
  <c r="Y18" s="1"/>
  <c r="Z16"/>
  <c r="Y16" s="1"/>
  <c r="Z14"/>
  <c r="Y14" s="1"/>
  <c r="P4"/>
  <c r="P6" s="1"/>
  <c r="Z43"/>
  <c r="Y43" s="1"/>
  <c r="Z39"/>
  <c r="Y39" s="1"/>
  <c r="Z35"/>
  <c r="Y35" s="1"/>
  <c r="Z31"/>
  <c r="Y31" s="1"/>
  <c r="Z27"/>
  <c r="Y27" s="1"/>
  <c r="Z23"/>
  <c r="Y23" s="1"/>
  <c r="Z19"/>
  <c r="Y19" s="1"/>
  <c r="Z15"/>
  <c r="Y15" s="1"/>
</calcChain>
</file>

<file path=xl/sharedStrings.xml><?xml version="1.0" encoding="utf-8"?>
<sst xmlns="http://schemas.openxmlformats.org/spreadsheetml/2006/main" count="291" uniqueCount="148">
  <si>
    <t>申込責任者</t>
    <rPh sb="0" eb="2">
      <t>モウシコ</t>
    </rPh>
    <rPh sb="2" eb="5">
      <t>セキニンシャ</t>
    </rPh>
    <phoneticPr fontId="1"/>
  </si>
  <si>
    <t>所　属　名</t>
    <rPh sb="0" eb="1">
      <t>ショ</t>
    </rPh>
    <rPh sb="2" eb="3">
      <t>ゾク</t>
    </rPh>
    <rPh sb="4" eb="5">
      <t>メイ</t>
    </rPh>
    <phoneticPr fontId="1"/>
  </si>
  <si>
    <t>個人種目</t>
    <rPh sb="0" eb="4">
      <t>コジンシュモク</t>
    </rPh>
    <phoneticPr fontId="1"/>
  </si>
  <si>
    <t>氏名
ﾏﾆｭｱﾙ参照</t>
    <rPh sb="0" eb="2">
      <t>シメイ</t>
    </rPh>
    <rPh sb="8" eb="10">
      <t>サンショウ</t>
    </rPh>
    <phoneticPr fontId="1"/>
  </si>
  <si>
    <t>種目番号</t>
    <rPh sb="0" eb="2">
      <t>シュモク</t>
    </rPh>
    <rPh sb="2" eb="4">
      <t>バンゴウ</t>
    </rPh>
    <phoneticPr fontId="1"/>
  </si>
  <si>
    <t>申込記録</t>
    <rPh sb="0" eb="2">
      <t>モウシコミ</t>
    </rPh>
    <rPh sb="2" eb="4">
      <t>キロク</t>
    </rPh>
    <phoneticPr fontId="1"/>
  </si>
  <si>
    <t>性別
男=1
女=2</t>
    <rPh sb="0" eb="2">
      <t>セイベツ</t>
    </rPh>
    <rPh sb="3" eb="4">
      <t>オトコ</t>
    </rPh>
    <rPh sb="7" eb="8">
      <t>オンナ</t>
    </rPh>
    <phoneticPr fontId="1"/>
  </si>
  <si>
    <t>学年
半角</t>
    <rPh sb="0" eb="2">
      <t>ガクネン</t>
    </rPh>
    <rPh sb="3" eb="5">
      <t>ハンカク</t>
    </rPh>
    <phoneticPr fontId="1"/>
  </si>
  <si>
    <t>所属(略称)
…大…高…中 等</t>
    <rPh sb="0" eb="2">
      <t>ショゾク</t>
    </rPh>
    <rPh sb="3" eb="5">
      <t>リャクショウ</t>
    </rPh>
    <rPh sb="8" eb="9">
      <t>ダイ</t>
    </rPh>
    <rPh sb="10" eb="11">
      <t>コウ</t>
    </rPh>
    <rPh sb="12" eb="13">
      <t>チュウ</t>
    </rPh>
    <rPh sb="14" eb="15">
      <t>ナド</t>
    </rPh>
    <phoneticPr fontId="1"/>
  </si>
  <si>
    <t>種目
番号</t>
    <rPh sb="0" eb="2">
      <t>シュモク</t>
    </rPh>
    <rPh sb="3" eb="5">
      <t>バンゴウ</t>
    </rPh>
    <phoneticPr fontId="1"/>
  </si>
  <si>
    <t>種　　目</t>
    <rPh sb="0" eb="1">
      <t>タネ</t>
    </rPh>
    <rPh sb="3" eb="4">
      <t>メ</t>
    </rPh>
    <phoneticPr fontId="1"/>
  </si>
  <si>
    <t>個人</t>
    <rPh sb="0" eb="2">
      <t>コジン</t>
    </rPh>
    <phoneticPr fontId="1"/>
  </si>
  <si>
    <t>リレー</t>
    <phoneticPr fontId="1"/>
  </si>
  <si>
    <t>申込み料</t>
    <rPh sb="0" eb="2">
      <t>モウシコ</t>
    </rPh>
    <rPh sb="3" eb="4">
      <t>リョウ</t>
    </rPh>
    <phoneticPr fontId="1"/>
  </si>
  <si>
    <t>連絡先(携帯電話)</t>
    <rPh sb="0" eb="3">
      <t>レンラクサキ</t>
    </rPh>
    <rPh sb="4" eb="6">
      <t>ケイタイ</t>
    </rPh>
    <rPh sb="6" eb="8">
      <t>デンワ</t>
    </rPh>
    <phoneticPr fontId="1"/>
  </si>
  <si>
    <t>協力
審判</t>
    <rPh sb="0" eb="2">
      <t>キョウリョク</t>
    </rPh>
    <rPh sb="3" eb="5">
      <t>シンパン</t>
    </rPh>
    <phoneticPr fontId="1"/>
  </si>
  <si>
    <t>氏名</t>
    <rPh sb="0" eb="2">
      <t>シメイ</t>
    </rPh>
    <phoneticPr fontId="1"/>
  </si>
  <si>
    <t>希望部署</t>
    <rPh sb="0" eb="2">
      <t>キボウ</t>
    </rPh>
    <rPh sb="2" eb="4">
      <t>ブショ</t>
    </rPh>
    <phoneticPr fontId="1"/>
  </si>
  <si>
    <t>個人種目のべ数</t>
    <rPh sb="0" eb="4">
      <t>コジンシュモク</t>
    </rPh>
    <rPh sb="6" eb="7">
      <t>スウ</t>
    </rPh>
    <phoneticPr fontId="1"/>
  </si>
  <si>
    <t>リレー申込チーム数</t>
    <rPh sb="3" eb="5">
      <t>モウシコミ</t>
    </rPh>
    <rPh sb="8" eb="9">
      <t>スウ</t>
    </rPh>
    <phoneticPr fontId="1"/>
  </si>
  <si>
    <t>総　額</t>
    <rPh sb="0" eb="1">
      <t>ソウ</t>
    </rPh>
    <rPh sb="2" eb="3">
      <t>ガク</t>
    </rPh>
    <phoneticPr fontId="1"/>
  </si>
  <si>
    <t>　件</t>
    <rPh sb="1" eb="2">
      <t>ケン</t>
    </rPh>
    <phoneticPr fontId="1"/>
  </si>
  <si>
    <t>　チーム</t>
    <phoneticPr fontId="1"/>
  </si>
  <si>
    <t>　円</t>
    <rPh sb="1" eb="2">
      <t>エン</t>
    </rPh>
    <phoneticPr fontId="1"/>
  </si>
  <si>
    <t>リレー種目</t>
    <rPh sb="3" eb="5">
      <t>シュモク</t>
    </rPh>
    <phoneticPr fontId="1"/>
  </si>
  <si>
    <t>性別</t>
    <rPh sb="0" eb="2">
      <t>セイベツ</t>
    </rPh>
    <phoneticPr fontId="1"/>
  </si>
  <si>
    <t>種目番号と記録記入欄は下記を参考にしてください</t>
    <rPh sb="0" eb="2">
      <t>シュモク</t>
    </rPh>
    <rPh sb="2" eb="4">
      <t>バンゴウ</t>
    </rPh>
    <rPh sb="5" eb="7">
      <t>キロク</t>
    </rPh>
    <rPh sb="7" eb="9">
      <t>キニュウ</t>
    </rPh>
    <rPh sb="9" eb="10">
      <t>ラン</t>
    </rPh>
    <rPh sb="11" eb="13">
      <t>カキ</t>
    </rPh>
    <rPh sb="14" eb="16">
      <t>サンコウ</t>
    </rPh>
    <phoneticPr fontId="1"/>
  </si>
  <si>
    <t>種目名</t>
    <rPh sb="0" eb="2">
      <t>シュモク</t>
    </rPh>
    <rPh sb="2" eb="3">
      <t>メイ</t>
    </rPh>
    <phoneticPr fontId="1"/>
  </si>
  <si>
    <t>記録記入例</t>
    <rPh sb="0" eb="2">
      <t>キロク</t>
    </rPh>
    <rPh sb="2" eb="4">
      <t>キニュウ</t>
    </rPh>
    <rPh sb="4" eb="5">
      <t>レイ</t>
    </rPh>
    <phoneticPr fontId="1"/>
  </si>
  <si>
    <t>種目名</t>
    <rPh sb="0" eb="2">
      <t>シュモク</t>
    </rPh>
    <rPh sb="2" eb="3">
      <t>ナ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</si>
  <si>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</si>
  <si>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</si>
  <si>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100m(男)</t>
    <rPh sb="5" eb="6">
      <t>ダン</t>
    </rPh>
    <phoneticPr fontId="1"/>
  </si>
  <si>
    <t>200m(男)</t>
    <rPh sb="5" eb="6">
      <t>ダン</t>
    </rPh>
    <phoneticPr fontId="1"/>
  </si>
  <si>
    <t>400m(男)</t>
    <rPh sb="5" eb="6">
      <t>ダン</t>
    </rPh>
    <phoneticPr fontId="1"/>
  </si>
  <si>
    <t>110mH(中)</t>
    <rPh sb="6" eb="7">
      <t>ナカ</t>
    </rPh>
    <phoneticPr fontId="1"/>
  </si>
  <si>
    <t>110mH(一高)</t>
    <rPh sb="6" eb="7">
      <t>イチ</t>
    </rPh>
    <rPh sb="7" eb="8">
      <t>コウ</t>
    </rPh>
    <phoneticPr fontId="1"/>
  </si>
  <si>
    <t>砲丸投(中男)</t>
    <rPh sb="0" eb="3">
      <t>ホウガンナ</t>
    </rPh>
    <rPh sb="4" eb="6">
      <t>チュウダン</t>
    </rPh>
    <phoneticPr fontId="1"/>
  </si>
  <si>
    <t>棒高跳(男)</t>
    <rPh sb="0" eb="1">
      <t>ボウ</t>
    </rPh>
    <rPh sb="1" eb="3">
      <t>タカト</t>
    </rPh>
    <rPh sb="4" eb="5">
      <t>ダン</t>
    </rPh>
    <phoneticPr fontId="1"/>
  </si>
  <si>
    <t>砲丸投(高男)</t>
    <rPh sb="0" eb="3">
      <t>ホウガンナ</t>
    </rPh>
    <rPh sb="4" eb="6">
      <t>タカオ</t>
    </rPh>
    <phoneticPr fontId="1"/>
  </si>
  <si>
    <t>砲丸投(一男)</t>
    <rPh sb="0" eb="3">
      <t>ホウガンナ</t>
    </rPh>
    <rPh sb="4" eb="6">
      <t>カズオ</t>
    </rPh>
    <phoneticPr fontId="1"/>
  </si>
  <si>
    <t>100m(女)</t>
    <rPh sb="5" eb="6">
      <t>ジョ</t>
    </rPh>
    <phoneticPr fontId="1"/>
  </si>
  <si>
    <t>200m(女)</t>
    <rPh sb="5" eb="6">
      <t>ジョ</t>
    </rPh>
    <phoneticPr fontId="1"/>
  </si>
  <si>
    <t>400m(女)</t>
    <rPh sb="5" eb="6">
      <t>ジョ</t>
    </rPh>
    <phoneticPr fontId="1"/>
  </si>
  <si>
    <t>100mH(中)</t>
    <rPh sb="6" eb="7">
      <t>ナカ</t>
    </rPh>
    <phoneticPr fontId="1"/>
  </si>
  <si>
    <t>100mH(一高)</t>
    <rPh sb="6" eb="7">
      <t>イチ</t>
    </rPh>
    <rPh sb="7" eb="8">
      <t>コウ</t>
    </rPh>
    <phoneticPr fontId="1"/>
  </si>
  <si>
    <t>棒高跳(女)</t>
    <rPh sb="0" eb="1">
      <t>ボウ</t>
    </rPh>
    <rPh sb="1" eb="3">
      <t>タカト</t>
    </rPh>
    <rPh sb="4" eb="5">
      <t>ジョ</t>
    </rPh>
    <phoneticPr fontId="1"/>
  </si>
  <si>
    <t>砲丸投(中女)</t>
    <rPh sb="0" eb="3">
      <t>ホウガンナ</t>
    </rPh>
    <rPh sb="4" eb="6">
      <t>チュウジョ</t>
    </rPh>
    <phoneticPr fontId="1"/>
  </si>
  <si>
    <t>砲丸投(一高女)</t>
    <rPh sb="0" eb="3">
      <t>ホウガンナ</t>
    </rPh>
    <rPh sb="4" eb="6">
      <t>カズタカ</t>
    </rPh>
    <rPh sb="6" eb="7">
      <t>オンナ</t>
    </rPh>
    <phoneticPr fontId="1"/>
  </si>
  <si>
    <t>4x100mR(男)</t>
    <rPh sb="8" eb="9">
      <t>ダン</t>
    </rPh>
    <phoneticPr fontId="1"/>
  </si>
  <si>
    <t>→</t>
    <phoneticPr fontId="1"/>
  </si>
  <si>
    <t xml:space="preserve">
→
→</t>
    <phoneticPr fontId="1"/>
  </si>
  <si>
    <t xml:space="preserve">
1234
12345</t>
    <phoneticPr fontId="1"/>
  </si>
  <si>
    <t>4～5桁で入力
12秒34
1分23秒45</t>
    <rPh sb="3" eb="4">
      <t>ケタ</t>
    </rPh>
    <rPh sb="5" eb="7">
      <t>ニュウリョク</t>
    </rPh>
    <rPh sb="10" eb="11">
      <t>ビョウ</t>
    </rPh>
    <rPh sb="15" eb="16">
      <t>フン</t>
    </rPh>
    <rPh sb="18" eb="19">
      <t>ビョウ</t>
    </rPh>
    <phoneticPr fontId="1"/>
  </si>
  <si>
    <t>4～5桁で入力
23秒45
1分23秒21</t>
    <rPh sb="3" eb="4">
      <t>ケタ</t>
    </rPh>
    <rPh sb="5" eb="7">
      <t>ニュウリョク</t>
    </rPh>
    <rPh sb="10" eb="11">
      <t>ビョウ</t>
    </rPh>
    <rPh sb="15" eb="16">
      <t>フン</t>
    </rPh>
    <rPh sb="18" eb="19">
      <t>ビョウ</t>
    </rPh>
    <phoneticPr fontId="1"/>
  </si>
  <si>
    <t xml:space="preserve">
2345
12321</t>
    <phoneticPr fontId="1"/>
  </si>
  <si>
    <t>4桁で入力
43秒21</t>
    <rPh sb="1" eb="2">
      <t>ケタ</t>
    </rPh>
    <rPh sb="3" eb="5">
      <t>ニュウリョク</t>
    </rPh>
    <rPh sb="8" eb="9">
      <t>ビョウ</t>
    </rPh>
    <phoneticPr fontId="1"/>
  </si>
  <si>
    <t>市内中体連</t>
    <rPh sb="0" eb="2">
      <t>シナイ</t>
    </rPh>
    <rPh sb="2" eb="5">
      <t>チュウタイレン</t>
    </rPh>
    <phoneticPr fontId="1"/>
  </si>
  <si>
    <t>市内高体連</t>
    <rPh sb="0" eb="2">
      <t>シナイ</t>
    </rPh>
    <rPh sb="2" eb="5">
      <t>コウタイレン</t>
    </rPh>
    <phoneticPr fontId="1"/>
  </si>
  <si>
    <t>市内学連</t>
    <rPh sb="0" eb="2">
      <t>シナイ</t>
    </rPh>
    <rPh sb="2" eb="4">
      <t>ガクレン</t>
    </rPh>
    <phoneticPr fontId="1"/>
  </si>
  <si>
    <t>尼崎市陸協</t>
    <rPh sb="0" eb="3">
      <t>アマガサキシ</t>
    </rPh>
    <rPh sb="3" eb="4">
      <t>リク</t>
    </rPh>
    <rPh sb="4" eb="5">
      <t>キョウ</t>
    </rPh>
    <phoneticPr fontId="1"/>
  </si>
  <si>
    <t>市外一般・学連</t>
    <rPh sb="0" eb="2">
      <t>シガイ</t>
    </rPh>
    <rPh sb="2" eb="4">
      <t>イッパン</t>
    </rPh>
    <rPh sb="5" eb="7">
      <t>ガクレン</t>
    </rPh>
    <phoneticPr fontId="1"/>
  </si>
  <si>
    <t>申込数</t>
    <rPh sb="0" eb="3">
      <t>モウシコミスウ</t>
    </rPh>
    <phoneticPr fontId="1"/>
  </si>
  <si>
    <t>種別記号</t>
    <rPh sb="0" eb="2">
      <t>シュベツ</t>
    </rPh>
    <rPh sb="2" eb="4">
      <t>キゴウ</t>
    </rPh>
    <phoneticPr fontId="1"/>
  </si>
  <si>
    <t>登録
ﾅﾝﾊﾞｰ
半角</t>
    <rPh sb="0" eb="2">
      <t>トウロク</t>
    </rPh>
    <rPh sb="9" eb="11">
      <t>ハンカク</t>
    </rPh>
    <phoneticPr fontId="1"/>
  </si>
  <si>
    <t>3～4桁で入力
3m57
12m34</t>
    <rPh sb="3" eb="4">
      <t>ケタ</t>
    </rPh>
    <rPh sb="5" eb="7">
      <t>ニュウリョク</t>
    </rPh>
    <phoneticPr fontId="1"/>
  </si>
  <si>
    <t xml:space="preserve">
357
1234</t>
    <phoneticPr fontId="1"/>
  </si>
  <si>
    <t>3～4桁で入力
9m87
24m68</t>
    <rPh sb="3" eb="4">
      <t>ケタ</t>
    </rPh>
    <rPh sb="5" eb="7">
      <t>ニュウリョク</t>
    </rPh>
    <phoneticPr fontId="1"/>
  </si>
  <si>
    <t xml:space="preserve">
987
2468</t>
    <phoneticPr fontId="1"/>
  </si>
  <si>
    <t>円盤投(中男)</t>
    <rPh sb="0" eb="2">
      <t>エンバン</t>
    </rPh>
    <rPh sb="2" eb="3">
      <t>ナ</t>
    </rPh>
    <rPh sb="4" eb="5">
      <t>チュウ</t>
    </rPh>
    <rPh sb="5" eb="6">
      <t>ダン</t>
    </rPh>
    <phoneticPr fontId="1"/>
  </si>
  <si>
    <t>円盤投(高男)</t>
    <rPh sb="0" eb="2">
      <t>エンバン</t>
    </rPh>
    <rPh sb="2" eb="3">
      <t>ナ</t>
    </rPh>
    <rPh sb="4" eb="5">
      <t>コウ</t>
    </rPh>
    <rPh sb="5" eb="6">
      <t>ダン</t>
    </rPh>
    <phoneticPr fontId="1"/>
  </si>
  <si>
    <t>円盤投(一男)</t>
    <rPh sb="0" eb="2">
      <t>エンバン</t>
    </rPh>
    <rPh sb="2" eb="3">
      <t>ナ</t>
    </rPh>
    <rPh sb="4" eb="5">
      <t>イチ</t>
    </rPh>
    <rPh sb="5" eb="6">
      <t>ダン</t>
    </rPh>
    <phoneticPr fontId="1"/>
  </si>
  <si>
    <t>3桁で入力
1m47</t>
    <rPh sb="1" eb="2">
      <t>ケタ</t>
    </rPh>
    <rPh sb="3" eb="5">
      <t>ニュウリョク</t>
    </rPh>
    <phoneticPr fontId="1"/>
  </si>
  <si>
    <t xml:space="preserve">
→</t>
    <phoneticPr fontId="1"/>
  </si>
  <si>
    <t xml:space="preserve">
147</t>
    <phoneticPr fontId="1"/>
  </si>
  <si>
    <t>3～4桁で入力
9m75
24m68</t>
    <rPh sb="3" eb="4">
      <t>ケタ</t>
    </rPh>
    <rPh sb="5" eb="7">
      <t>ニュウリョク</t>
    </rPh>
    <phoneticPr fontId="1"/>
  </si>
  <si>
    <t xml:space="preserve">
975
2468</t>
    <phoneticPr fontId="1"/>
  </si>
  <si>
    <t>円盤投(女)</t>
    <rPh sb="0" eb="3">
      <t>エンバンナ</t>
    </rPh>
    <rPh sb="4" eb="5">
      <t>ジョ</t>
    </rPh>
    <phoneticPr fontId="1"/>
  </si>
  <si>
    <t>4x100mR(女)</t>
    <rPh sb="8" eb="9">
      <t>ジョ</t>
    </rPh>
    <phoneticPr fontId="1"/>
  </si>
  <si>
    <t xml:space="preserve"> </t>
    <phoneticPr fontId="1"/>
  </si>
  <si>
    <t>　</t>
    <phoneticPr fontId="1"/>
  </si>
  <si>
    <t>市外中体連</t>
    <rPh sb="0" eb="2">
      <t>シガイ</t>
    </rPh>
    <rPh sb="2" eb="5">
      <t>チュウタイレン</t>
    </rPh>
    <phoneticPr fontId="1"/>
  </si>
  <si>
    <t>市外高体連</t>
    <rPh sb="0" eb="2">
      <t>シガイ</t>
    </rPh>
    <rPh sb="2" eb="5">
      <t>コウタイレン</t>
    </rPh>
    <phoneticPr fontId="1"/>
  </si>
  <si>
    <t>①</t>
    <phoneticPr fontId="1"/>
  </si>
  <si>
    <t>②</t>
    <phoneticPr fontId="1"/>
  </si>
  <si>
    <t>③</t>
    <phoneticPr fontId="1"/>
  </si>
  <si>
    <t>所属名</t>
    <rPh sb="0" eb="3">
      <t>ショゾクメイ</t>
    </rPh>
    <phoneticPr fontId="1"/>
  </si>
  <si>
    <t>使用するシート</t>
    <rPh sb="0" eb="2">
      <t>シヨウ</t>
    </rPh>
    <phoneticPr fontId="1"/>
  </si>
  <si>
    <t>市内用申込シート</t>
    <rPh sb="0" eb="3">
      <t>シナイヨウ</t>
    </rPh>
    <rPh sb="3" eb="5">
      <t>モウシコミ</t>
    </rPh>
    <phoneticPr fontId="1"/>
  </si>
  <si>
    <t>市外用申込シート</t>
    <rPh sb="0" eb="3">
      <t>シガイヨウ</t>
    </rPh>
    <rPh sb="3" eb="5">
      <t>モウシコミ</t>
    </rPh>
    <phoneticPr fontId="1"/>
  </si>
  <si>
    <t>上記以外の参加希望者</t>
    <rPh sb="0" eb="4">
      <t>ジョウキイガイ</t>
    </rPh>
    <rPh sb="5" eb="10">
      <t>サンカキボウシャ</t>
    </rPh>
    <phoneticPr fontId="1"/>
  </si>
  <si>
    <t>尼崎市内の中学・高校・尼崎市内に学連登録住所を持つ大学
および尼崎市陸協登録者</t>
    <rPh sb="0" eb="4">
      <t>アマガサキシナイ</t>
    </rPh>
    <rPh sb="5" eb="7">
      <t>チュウガク</t>
    </rPh>
    <rPh sb="8" eb="10">
      <t>コウコウ</t>
    </rPh>
    <rPh sb="11" eb="15">
      <t>アマガサキシナイ</t>
    </rPh>
    <rPh sb="16" eb="22">
      <t>ガクレントウロクジュウショ</t>
    </rPh>
    <rPh sb="23" eb="24">
      <t>モ</t>
    </rPh>
    <rPh sb="25" eb="27">
      <t>ダイガク</t>
    </rPh>
    <rPh sb="31" eb="36">
      <t>アマガサキシリクキョウ</t>
    </rPh>
    <rPh sb="36" eb="38">
      <t>トウロク</t>
    </rPh>
    <rPh sb="38" eb="39">
      <t>シャ</t>
    </rPh>
    <phoneticPr fontId="1"/>
  </si>
  <si>
    <t>中学校は「〇〇中」　高校は「〇〇高」、大学は「〇〇大」、
一般は「〇〇市陸協」あるいは「登録団体名」</t>
    <rPh sb="0" eb="3">
      <t>チュウガッコウ</t>
    </rPh>
    <rPh sb="7" eb="8">
      <t>チュウ</t>
    </rPh>
    <rPh sb="10" eb="12">
      <t>コウコウ</t>
    </rPh>
    <rPh sb="16" eb="17">
      <t>コウ</t>
    </rPh>
    <rPh sb="19" eb="21">
      <t>ダイガク</t>
    </rPh>
    <rPh sb="25" eb="26">
      <t>ダイ</t>
    </rPh>
    <rPh sb="29" eb="31">
      <t>イッパン</t>
    </rPh>
    <rPh sb="35" eb="36">
      <t>シ</t>
    </rPh>
    <rPh sb="36" eb="37">
      <t>リク</t>
    </rPh>
    <rPh sb="37" eb="38">
      <t>キョウ</t>
    </rPh>
    <rPh sb="44" eb="46">
      <t>トウロク</t>
    </rPh>
    <rPh sb="46" eb="48">
      <t>ダンタイ</t>
    </rPh>
    <rPh sb="48" eb="49">
      <t>メイ</t>
    </rPh>
    <phoneticPr fontId="1"/>
  </si>
  <si>
    <t>種別記号</t>
    <rPh sb="0" eb="4">
      <t>シュベツキゴウ</t>
    </rPh>
    <phoneticPr fontId="1"/>
  </si>
  <si>
    <t>A：市内中体連　B：市内高体連　C：市内学連　D：尼崎市陸協登録者
E：市外中体連　F：市外高体連　G：市外一般および学連</t>
    <rPh sb="2" eb="7">
      <t>シナイチュウタイレン</t>
    </rPh>
    <rPh sb="10" eb="15">
      <t>シナイコウタイレン</t>
    </rPh>
    <rPh sb="18" eb="22">
      <t>シナイガクレン</t>
    </rPh>
    <rPh sb="25" eb="29">
      <t>アマガサキシリク</t>
    </rPh>
    <rPh sb="29" eb="30">
      <t>キョウ</t>
    </rPh>
    <rPh sb="30" eb="33">
      <t>トウロクシャ</t>
    </rPh>
    <rPh sb="36" eb="41">
      <t>シガイチュウタイレン</t>
    </rPh>
    <rPh sb="44" eb="46">
      <t>シガイ</t>
    </rPh>
    <rPh sb="46" eb="49">
      <t>コウタイレン</t>
    </rPh>
    <rPh sb="52" eb="54">
      <t>シガイ</t>
    </rPh>
    <rPh sb="54" eb="56">
      <t>イッパン</t>
    </rPh>
    <rPh sb="59" eb="61">
      <t>ガクレン</t>
    </rPh>
    <phoneticPr fontId="1"/>
  </si>
  <si>
    <t>④</t>
    <phoneticPr fontId="1"/>
  </si>
  <si>
    <t>申込責任者</t>
    <rPh sb="0" eb="5">
      <t>モウシコミセキニンシャ</t>
    </rPh>
    <phoneticPr fontId="1"/>
  </si>
  <si>
    <t>右側の「協力審判」の欄に自動記入されますので協力可能な場合は「希望部署」を
不可能な場合は「×」をご記入ください。</t>
    <rPh sb="0" eb="2">
      <t>ミギガワ</t>
    </rPh>
    <rPh sb="4" eb="8">
      <t>キョウリョクシンパン</t>
    </rPh>
    <rPh sb="10" eb="11">
      <t>ラン</t>
    </rPh>
    <rPh sb="12" eb="16">
      <t>ジドウキニュウ</t>
    </rPh>
    <rPh sb="22" eb="24">
      <t>キョウリョク</t>
    </rPh>
    <rPh sb="24" eb="26">
      <t>カノウ</t>
    </rPh>
    <rPh sb="27" eb="29">
      <t>バアイ</t>
    </rPh>
    <rPh sb="31" eb="33">
      <t>キボウ</t>
    </rPh>
    <rPh sb="33" eb="35">
      <t>ブショ</t>
    </rPh>
    <rPh sb="38" eb="41">
      <t>フカノウ</t>
    </rPh>
    <rPh sb="42" eb="44">
      <t>バアイ</t>
    </rPh>
    <rPh sb="50" eb="52">
      <t>キニュウ</t>
    </rPh>
    <phoneticPr fontId="1"/>
  </si>
  <si>
    <t>⑤</t>
    <phoneticPr fontId="1"/>
  </si>
  <si>
    <t>連絡先</t>
    <rPh sb="0" eb="3">
      <t>レンラクサキ</t>
    </rPh>
    <phoneticPr fontId="1"/>
  </si>
  <si>
    <t>記入内容に確認が必要な場合は連絡することがありますので、
連絡のつきやすい番号を記入ください。</t>
    <rPh sb="0" eb="4">
      <t>キニュウナイヨウ</t>
    </rPh>
    <rPh sb="5" eb="7">
      <t>カクニン</t>
    </rPh>
    <rPh sb="8" eb="10">
      <t>ヒツヨウ</t>
    </rPh>
    <rPh sb="11" eb="13">
      <t>バアイ</t>
    </rPh>
    <rPh sb="14" eb="16">
      <t>レンラク</t>
    </rPh>
    <rPh sb="29" eb="31">
      <t>レンラク</t>
    </rPh>
    <rPh sb="37" eb="39">
      <t>バンゴウ</t>
    </rPh>
    <rPh sb="40" eb="42">
      <t>キニュウ</t>
    </rPh>
    <phoneticPr fontId="1"/>
  </si>
  <si>
    <t>⑥</t>
    <phoneticPr fontId="1"/>
  </si>
  <si>
    <t>登録ナンバー</t>
    <rPh sb="0" eb="2">
      <t>トウロク</t>
    </rPh>
    <phoneticPr fontId="1"/>
  </si>
  <si>
    <t>⑦</t>
    <phoneticPr fontId="1"/>
  </si>
  <si>
    <t>⑧</t>
    <phoneticPr fontId="1"/>
  </si>
  <si>
    <t>⑨</t>
    <phoneticPr fontId="1"/>
  </si>
  <si>
    <t>学年</t>
    <rPh sb="0" eb="2">
      <t>ガクネン</t>
    </rPh>
    <phoneticPr fontId="1"/>
  </si>
  <si>
    <t>⑩</t>
    <phoneticPr fontId="1"/>
  </si>
  <si>
    <t>種目番号</t>
    <rPh sb="0" eb="4">
      <t>シュモクバンゴウ</t>
    </rPh>
    <phoneticPr fontId="1"/>
  </si>
  <si>
    <t>申込シート内の右表で確認してください</t>
    <rPh sb="0" eb="2">
      <t>モウシコミ</t>
    </rPh>
    <rPh sb="5" eb="6">
      <t>ナイ</t>
    </rPh>
    <rPh sb="7" eb="9">
      <t>ミギヒョウ</t>
    </rPh>
    <rPh sb="10" eb="12">
      <t>カクニン</t>
    </rPh>
    <phoneticPr fontId="1"/>
  </si>
  <si>
    <t>⑪</t>
    <phoneticPr fontId="1"/>
  </si>
  <si>
    <t>申込記録</t>
    <rPh sb="0" eb="4">
      <t>モウシコミキロク</t>
    </rPh>
    <phoneticPr fontId="1"/>
  </si>
  <si>
    <t>⑫</t>
    <phoneticPr fontId="1"/>
  </si>
  <si>
    <t>当日、受付の際にオーダー用紙をお渡ししますので走順通りでなくても構いません
メンバー変更は２名までOKです（当日、オーダー用紙に記入し提出してください）</t>
    <rPh sb="0" eb="2">
      <t>トウジツ</t>
    </rPh>
    <rPh sb="3" eb="5">
      <t>ウケツケ</t>
    </rPh>
    <rPh sb="6" eb="7">
      <t>サイ</t>
    </rPh>
    <rPh sb="12" eb="14">
      <t>ヨウシ</t>
    </rPh>
    <rPh sb="16" eb="17">
      <t>ワタ</t>
    </rPh>
    <rPh sb="23" eb="25">
      <t>ソウジュン</t>
    </rPh>
    <rPh sb="25" eb="26">
      <t>ドオ</t>
    </rPh>
    <rPh sb="32" eb="33">
      <t>カマ</t>
    </rPh>
    <rPh sb="42" eb="44">
      <t>ヘンコウ</t>
    </rPh>
    <rPh sb="46" eb="47">
      <t>メイ</t>
    </rPh>
    <rPh sb="54" eb="56">
      <t>トウジツ</t>
    </rPh>
    <rPh sb="61" eb="63">
      <t>ヨウシ</t>
    </rPh>
    <rPh sb="64" eb="66">
      <t>キニュウ</t>
    </rPh>
    <rPh sb="67" eb="69">
      <t>テイシュツ</t>
    </rPh>
    <phoneticPr fontId="1"/>
  </si>
  <si>
    <t>⑬</t>
    <phoneticPr fontId="1"/>
  </si>
  <si>
    <t>協力審判</t>
    <rPh sb="0" eb="4">
      <t>キョウリョクシンパン</t>
    </rPh>
    <phoneticPr fontId="1"/>
  </si>
  <si>
    <t>学校団体など、複数で協力いただけると大変助かります。</t>
    <rPh sb="0" eb="4">
      <t>ガッコウダンタイ</t>
    </rPh>
    <rPh sb="7" eb="9">
      <t>フクスウ</t>
    </rPh>
    <rPh sb="10" eb="12">
      <t>キョウリョク</t>
    </rPh>
    <rPh sb="18" eb="21">
      <t>タイヘンタス</t>
    </rPh>
    <phoneticPr fontId="1"/>
  </si>
  <si>
    <t>記録をもとに番組編成を行います　公認記録でなくても構いません
記入の仕方は、申込シート内の右表で確認してください。</t>
    <rPh sb="0" eb="2">
      <t>キロク</t>
    </rPh>
    <rPh sb="6" eb="10">
      <t>バングミヘンセイ</t>
    </rPh>
    <rPh sb="11" eb="12">
      <t>オコナ</t>
    </rPh>
    <rPh sb="16" eb="20">
      <t>コウニンキロク</t>
    </rPh>
    <rPh sb="25" eb="26">
      <t>カマ</t>
    </rPh>
    <rPh sb="31" eb="33">
      <t>キニュウ</t>
    </rPh>
    <rPh sb="34" eb="36">
      <t>シカタ</t>
    </rPh>
    <rPh sb="38" eb="40">
      <t>モウシコミ</t>
    </rPh>
    <rPh sb="43" eb="44">
      <t>ナイ</t>
    </rPh>
    <rPh sb="45" eb="47">
      <t>ミギヒョウ</t>
    </rPh>
    <rPh sb="48" eb="50">
      <t>カクニン</t>
    </rPh>
    <phoneticPr fontId="1"/>
  </si>
  <si>
    <t>＊＊＊エントリー用紙の記入にあたって＊＊＊</t>
    <rPh sb="8" eb="10">
      <t>ヨウシ</t>
    </rPh>
    <rPh sb="11" eb="13">
      <t>キニュウ</t>
    </rPh>
    <phoneticPr fontId="1"/>
  </si>
  <si>
    <t>記入が終了したら、ファイル形式はそのままで送信してください</t>
    <rPh sb="0" eb="2">
      <t>キニュウ</t>
    </rPh>
    <rPh sb="3" eb="5">
      <t>シュウリョウ</t>
    </rPh>
    <rPh sb="13" eb="15">
      <t>ケイシキ</t>
    </rPh>
    <rPh sb="21" eb="23">
      <t>ソウシン</t>
    </rPh>
    <phoneticPr fontId="1"/>
  </si>
  <si>
    <t>送信先</t>
    <rPh sb="0" eb="3">
      <t>ソウシンサキ</t>
    </rPh>
    <phoneticPr fontId="1"/>
  </si>
  <si>
    <t>amarikuentry@yahoo.co.jp</t>
    <phoneticPr fontId="1"/>
  </si>
  <si>
    <t>兵庫県登録者以外は出場できません。</t>
    <rPh sb="0" eb="3">
      <t>ヒョウゴケン</t>
    </rPh>
    <rPh sb="3" eb="6">
      <t>トウロクシャ</t>
    </rPh>
    <rPh sb="6" eb="8">
      <t>イガイ</t>
    </rPh>
    <rPh sb="9" eb="11">
      <t>シュツジョウ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</si>
  <si>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半角で記入</t>
    </r>
    <r>
      <rPr>
        <sz val="11"/>
        <color theme="1"/>
        <rFont val="ＭＳ Ｐゴシック"/>
        <family val="2"/>
        <charset val="128"/>
        <scheme val="minor"/>
      </rPr>
      <t>　中学は「学校番号－個人番号」　高校は「登録番号」
　　　　　　　　大学は「地区番号－個人番号」　一般は「登録番号」</t>
    </r>
    <rPh sb="0" eb="2">
      <t>ハンカク</t>
    </rPh>
    <rPh sb="3" eb="5">
      <t>キニュウ</t>
    </rPh>
    <rPh sb="6" eb="8">
      <t>チュウガク</t>
    </rPh>
    <rPh sb="10" eb="14">
      <t>ガッコウバンゴウ</t>
    </rPh>
    <rPh sb="15" eb="19">
      <t>コジンバンゴウ</t>
    </rPh>
    <rPh sb="21" eb="23">
      <t>コウコウ</t>
    </rPh>
    <rPh sb="25" eb="29">
      <t>トウロクバンゴウ</t>
    </rPh>
    <rPh sb="39" eb="41">
      <t>ダイガク</t>
    </rPh>
    <rPh sb="43" eb="47">
      <t>チクバンゴウ</t>
    </rPh>
    <rPh sb="48" eb="52">
      <t>コジンバンゴウ</t>
    </rPh>
    <rPh sb="54" eb="56">
      <t>イッパン</t>
    </rPh>
    <rPh sb="58" eb="62">
      <t>トウロクバンゴウ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</si>
  <si>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全角で記入</t>
    </r>
    <r>
      <rPr>
        <sz val="11"/>
        <color theme="1"/>
        <rFont val="ＭＳ Ｐゴシック"/>
        <family val="2"/>
        <charset val="128"/>
        <scheme val="minor"/>
      </rPr>
      <t>　（一字姓）尼　　太郎　（一字名）尼崎　　陸　（一字姓・三字名）尼　陸太郎
　　　　　　　　（三字姓・一字名）尼ヶ崎　陸　（姓名合計五字以上）尼崎陸太郎</t>
    </r>
    <rPh sb="0" eb="2">
      <t>ゼンカク</t>
    </rPh>
    <rPh sb="3" eb="5">
      <t>キニュウ</t>
    </rPh>
    <rPh sb="7" eb="9">
      <t>イチジ</t>
    </rPh>
    <rPh sb="9" eb="10">
      <t>セイ</t>
    </rPh>
    <rPh sb="11" eb="12">
      <t>アマ</t>
    </rPh>
    <rPh sb="14" eb="16">
      <t>タロウ</t>
    </rPh>
    <rPh sb="18" eb="20">
      <t>イチジ</t>
    </rPh>
    <rPh sb="20" eb="21">
      <t>メイ</t>
    </rPh>
    <rPh sb="22" eb="24">
      <t>アマガサキ</t>
    </rPh>
    <rPh sb="26" eb="27">
      <t>リク</t>
    </rPh>
    <rPh sb="29" eb="32">
      <t>イチジセイ</t>
    </rPh>
    <rPh sb="33" eb="35">
      <t>サンジ</t>
    </rPh>
    <rPh sb="35" eb="36">
      <t>メイ</t>
    </rPh>
    <rPh sb="37" eb="38">
      <t>アマ</t>
    </rPh>
    <rPh sb="39" eb="42">
      <t>リクタロウ</t>
    </rPh>
    <rPh sb="52" eb="55">
      <t>サンジセイ</t>
    </rPh>
    <rPh sb="56" eb="58">
      <t>イチジ</t>
    </rPh>
    <rPh sb="58" eb="59">
      <t>メイ</t>
    </rPh>
    <rPh sb="60" eb="61">
      <t>アマ</t>
    </rPh>
    <rPh sb="62" eb="63">
      <t>ザキ</t>
    </rPh>
    <rPh sb="64" eb="65">
      <t>リク</t>
    </rPh>
    <rPh sb="67" eb="69">
      <t>セイメイ</t>
    </rPh>
    <rPh sb="69" eb="71">
      <t>ゴウケイ</t>
    </rPh>
    <rPh sb="71" eb="72">
      <t>ゴ</t>
    </rPh>
    <rPh sb="72" eb="73">
      <t>ジ</t>
    </rPh>
    <rPh sb="73" eb="75">
      <t>イジョウ</t>
    </rPh>
    <rPh sb="76" eb="78">
      <t>アマガサキ</t>
    </rPh>
    <rPh sb="78" eb="79">
      <t>リク</t>
    </rPh>
    <rPh sb="79" eb="81">
      <t>タロウ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</si>
  <si>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半角で記入</t>
    </r>
    <r>
      <rPr>
        <sz val="11"/>
        <color theme="1"/>
        <rFont val="ＭＳ Ｐゴシック"/>
        <family val="2"/>
        <charset val="128"/>
        <scheme val="minor"/>
      </rPr>
      <t>　男子「１」　女子「２」</t>
    </r>
    <rPh sb="0" eb="2">
      <t>ハンカク</t>
    </rPh>
    <rPh sb="3" eb="5">
      <t>キニュウ</t>
    </rPh>
    <rPh sb="6" eb="8">
      <t>ダンシ</t>
    </rPh>
    <rPh sb="12" eb="14">
      <t>ジョシ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</si>
  <si>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半角で記入</t>
    </r>
    <r>
      <rPr>
        <sz val="11"/>
        <color theme="1"/>
        <rFont val="ＭＳ Ｐゴシック"/>
        <family val="2"/>
        <charset val="128"/>
        <scheme val="minor"/>
      </rPr>
      <t>　大学院は「M」をつける　一般は「空欄」</t>
    </r>
    <rPh sb="0" eb="2">
      <t>ハンカク</t>
    </rPh>
    <rPh sb="3" eb="5">
      <t>キニュウ</t>
    </rPh>
    <rPh sb="6" eb="9">
      <t>ダイガクイン</t>
    </rPh>
    <rPh sb="18" eb="20">
      <t>イッパン</t>
    </rPh>
    <rPh sb="22" eb="24">
      <t>クウラン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</si>
  <si>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</si>
  <si>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</si>
  <si>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</si>
  <si>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</si>
  <si>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</si>
  <si>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</si>
  <si>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</si>
  <si>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400mH(男)</t>
    <rPh sb="6" eb="7">
      <t>ダン</t>
    </rPh>
    <phoneticPr fontId="1"/>
  </si>
  <si>
    <t>走高跳(中男)</t>
    <rPh sb="0" eb="1">
      <t>ハシ</t>
    </rPh>
    <rPh sb="1" eb="3">
      <t>タカト</t>
    </rPh>
    <rPh sb="4" eb="5">
      <t>チュウ</t>
    </rPh>
    <rPh sb="5" eb="6">
      <t>ダン</t>
    </rPh>
    <phoneticPr fontId="1"/>
  </si>
  <si>
    <t>走幅跳(男)</t>
    <rPh sb="0" eb="1">
      <t>ハシ</t>
    </rPh>
    <rPh sb="1" eb="2">
      <t>ハバ</t>
    </rPh>
    <rPh sb="2" eb="3">
      <t>チョウ</t>
    </rPh>
    <rPh sb="4" eb="5">
      <t>ダン</t>
    </rPh>
    <phoneticPr fontId="1"/>
  </si>
  <si>
    <t>ﾊﾝﾏｰ投(高男)</t>
    <rPh sb="4" eb="5">
      <t>ナ</t>
    </rPh>
    <rPh sb="6" eb="7">
      <t>コウ</t>
    </rPh>
    <rPh sb="7" eb="8">
      <t>ダン</t>
    </rPh>
    <phoneticPr fontId="1"/>
  </si>
  <si>
    <t>ﾊﾝﾏｰ投(一男)</t>
    <rPh sb="4" eb="5">
      <t>ナ</t>
    </rPh>
    <rPh sb="6" eb="7">
      <t>イチ</t>
    </rPh>
    <rPh sb="7" eb="8">
      <t>ダン</t>
    </rPh>
    <phoneticPr fontId="1"/>
  </si>
  <si>
    <t>400mH(女)</t>
    <rPh sb="6" eb="7">
      <t>ジョ</t>
    </rPh>
    <phoneticPr fontId="1"/>
  </si>
  <si>
    <t>走幅跳(女)</t>
    <rPh sb="0" eb="1">
      <t>ハシ</t>
    </rPh>
    <rPh sb="1" eb="2">
      <t>ハバ</t>
    </rPh>
    <rPh sb="2" eb="3">
      <t>チョウ</t>
    </rPh>
    <rPh sb="4" eb="5">
      <t>ジョ</t>
    </rPh>
    <phoneticPr fontId="1"/>
  </si>
  <si>
    <t>走高跳(中女)</t>
    <rPh sb="0" eb="1">
      <t>ハシ</t>
    </rPh>
    <rPh sb="1" eb="3">
      <t>タカト</t>
    </rPh>
    <rPh sb="4" eb="5">
      <t>チュウ</t>
    </rPh>
    <rPh sb="5" eb="6">
      <t>ジョ</t>
    </rPh>
    <phoneticPr fontId="1"/>
  </si>
  <si>
    <t>ﾊﾝﾏｰ投(女)</t>
    <rPh sb="4" eb="5">
      <t>ナ</t>
    </rPh>
    <rPh sb="6" eb="7">
      <t>ジョ</t>
    </rPh>
    <phoneticPr fontId="1"/>
  </si>
  <si>
    <t>ﾊﾝﾏｰ投(高男)</t>
    <rPh sb="4" eb="5">
      <t>ナ</t>
    </rPh>
    <rPh sb="6" eb="7">
      <t>コウ</t>
    </rPh>
    <rPh sb="7" eb="8">
      <t>ダン</t>
    </rPh>
    <phoneticPr fontId="1"/>
  </si>
  <si>
    <t>2024年度 第２回尼崎ナイター記録会  申込み(市内用)</t>
    <rPh sb="4" eb="6">
      <t>ネンド</t>
    </rPh>
    <rPh sb="10" eb="12">
      <t>アマガサキ</t>
    </rPh>
    <rPh sb="16" eb="19">
      <t>キロクカイ</t>
    </rPh>
    <rPh sb="21" eb="23">
      <t>モウシコ</t>
    </rPh>
    <rPh sb="25" eb="28">
      <t>シナイヨウ</t>
    </rPh>
    <phoneticPr fontId="1"/>
  </si>
  <si>
    <t>申込締切：６月１９日(水) １７：００</t>
    <rPh sb="0" eb="4">
      <t>モウシコミシメキリ</t>
    </rPh>
    <rPh sb="6" eb="7">
      <t>ガツ</t>
    </rPh>
    <rPh sb="9" eb="10">
      <t>ニチ</t>
    </rPh>
    <rPh sb="11" eb="12">
      <t>ミズ</t>
    </rPh>
    <phoneticPr fontId="1"/>
  </si>
  <si>
    <t>2024年度 第２回尼崎ナイター記録会  申込み(市外用)</t>
    <rPh sb="4" eb="6">
      <t>ネンド</t>
    </rPh>
    <rPh sb="10" eb="12">
      <t>アマガサキ</t>
    </rPh>
    <rPh sb="16" eb="19">
      <t>キロクカイ</t>
    </rPh>
    <rPh sb="21" eb="23">
      <t>モウシコ</t>
    </rPh>
    <rPh sb="25" eb="27">
      <t>シガイ</t>
    </rPh>
    <rPh sb="27" eb="28">
      <t>ヨウ</t>
    </rPh>
    <phoneticPr fontId="1"/>
  </si>
  <si>
    <t>学連・他市陸協</t>
    <rPh sb="0" eb="2">
      <t>ガクレン</t>
    </rPh>
    <rPh sb="3" eb="5">
      <t>タシ</t>
    </rPh>
    <rPh sb="5" eb="7">
      <t>リクキョウ</t>
    </rPh>
    <phoneticPr fontId="1"/>
  </si>
</sst>
</file>

<file path=xl/styles.xml><?xml version="1.0" encoding="utf-8"?>
<styleSheet xmlns="http://schemas.openxmlformats.org/spreadsheetml/2006/main"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HG創英角ﾎﾟｯﾌﾟ体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u val="double"/>
      <sz val="16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b/>
      <sz val="11"/>
      <color rgb="FF3333FF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20"/>
      <color theme="10"/>
      <name val="ＭＳ Ｐゴシック"/>
      <family val="3"/>
      <charset val="128"/>
      <scheme val="minor"/>
    </font>
    <font>
      <sz val="2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20"/>
      <color rgb="FF3333FF"/>
      <name val="ＭＳ ゴシック"/>
      <family val="3"/>
      <charset val="128"/>
    </font>
    <font>
      <b/>
      <u val="double"/>
      <sz val="11"/>
      <color rgb="FF3333FF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3" borderId="37" xfId="0" applyFont="1" applyFill="1" applyBorder="1">
      <alignment vertical="center"/>
    </xf>
    <xf numFmtId="0" fontId="2" fillId="3" borderId="38" xfId="0" applyFont="1" applyFill="1" applyBorder="1">
      <alignment vertical="center"/>
    </xf>
    <xf numFmtId="0" fontId="2" fillId="3" borderId="13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0" borderId="87" xfId="0" applyFont="1" applyBorder="1" applyAlignment="1">
      <alignment horizontal="center" vertical="center"/>
    </xf>
    <xf numFmtId="0" fontId="6" fillId="3" borderId="86" xfId="0" applyFont="1" applyFill="1" applyBorder="1" applyAlignment="1">
      <alignment horizontal="center" vertical="center"/>
    </xf>
    <xf numFmtId="0" fontId="2" fillId="2" borderId="83" xfId="0" applyFont="1" applyFill="1" applyBorder="1" applyAlignment="1" applyProtection="1">
      <alignment horizontal="center" vertical="center"/>
      <protection locked="0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center" vertical="center" wrapText="1"/>
    </xf>
    <xf numFmtId="0" fontId="7" fillId="0" borderId="59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center" vertical="center"/>
    </xf>
    <xf numFmtId="0" fontId="2" fillId="0" borderId="43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center" vertical="center"/>
    </xf>
    <xf numFmtId="0" fontId="2" fillId="0" borderId="44" xfId="0" applyFont="1" applyFill="1" applyBorder="1" applyAlignment="1" applyProtection="1">
      <alignment horizontal="center" vertical="center"/>
    </xf>
    <xf numFmtId="0" fontId="2" fillId="0" borderId="47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1" applyFo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7" fillId="0" borderId="28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8" fillId="0" borderId="0" xfId="0" applyFont="1" applyAlignment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2" fillId="0" borderId="8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30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2" fillId="0" borderId="96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 wrapText="1"/>
    </xf>
    <xf numFmtId="0" fontId="2" fillId="0" borderId="9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2" borderId="50" xfId="0" applyFont="1" applyFill="1" applyBorder="1" applyAlignment="1" applyProtection="1">
      <alignment horizontal="center" vertical="center"/>
      <protection locked="0"/>
    </xf>
    <xf numFmtId="0" fontId="2" fillId="2" borderId="51" xfId="0" applyFont="1" applyFill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 applyProtection="1">
      <alignment horizontal="center" vertical="center"/>
      <protection locked="0"/>
    </xf>
    <xf numFmtId="0" fontId="2" fillId="0" borderId="48" xfId="0" applyFont="1" applyFill="1" applyBorder="1" applyAlignment="1" applyProtection="1">
      <alignment horizontal="center" vertical="center"/>
    </xf>
    <xf numFmtId="0" fontId="2" fillId="0" borderId="49" xfId="0" applyFont="1" applyFill="1" applyBorder="1" applyAlignment="1" applyProtection="1">
      <alignment horizontal="center" vertical="center"/>
    </xf>
    <xf numFmtId="0" fontId="2" fillId="0" borderId="5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11" fillId="3" borderId="84" xfId="0" applyFont="1" applyFill="1" applyBorder="1" applyAlignment="1">
      <alignment horizontal="center" vertical="center"/>
    </xf>
    <xf numFmtId="0" fontId="11" fillId="3" borderId="85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2" borderId="88" xfId="0" applyFont="1" applyFill="1" applyBorder="1" applyAlignment="1" applyProtection="1">
      <alignment horizontal="center" vertical="center"/>
      <protection locked="0"/>
    </xf>
    <xf numFmtId="0" fontId="7" fillId="2" borderId="89" xfId="0" applyFont="1" applyFill="1" applyBorder="1" applyAlignment="1" applyProtection="1">
      <alignment horizontal="center" vertical="center"/>
      <protection locked="0"/>
    </xf>
    <xf numFmtId="0" fontId="7" fillId="2" borderId="90" xfId="0" applyFont="1" applyFill="1" applyBorder="1" applyAlignment="1" applyProtection="1">
      <alignment horizontal="center" vertical="center"/>
      <protection locked="0"/>
    </xf>
    <xf numFmtId="0" fontId="11" fillId="0" borderId="5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 wrapText="1"/>
    </xf>
    <xf numFmtId="0" fontId="2" fillId="0" borderId="89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 shrinkToFit="1"/>
    </xf>
    <xf numFmtId="0" fontId="2" fillId="0" borderId="82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80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 shrinkToFit="1"/>
    </xf>
    <xf numFmtId="0" fontId="2" fillId="0" borderId="81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333FF"/>
      <color rgb="FF008000"/>
      <color rgb="FF006699"/>
      <color rgb="FFCC00CC"/>
      <color rgb="FFCC00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328084</xdr:colOff>
      <xdr:row>7</xdr:row>
      <xdr:rowOff>88900</xdr:rowOff>
    </xdr:from>
    <xdr:to>
      <xdr:col>17</xdr:col>
      <xdr:colOff>10584</xdr:colOff>
      <xdr:row>8</xdr:row>
      <xdr:rowOff>231775</xdr:rowOff>
    </xdr:to>
    <xdr:sp macro="" textlink="">
      <xdr:nvSpPr>
        <xdr:cNvPr id="9" name="線吹き出し 1 (枠付き)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8255001" y="1898650"/>
          <a:ext cx="3778250" cy="333375"/>
        </a:xfrm>
        <a:prstGeom prst="borderCallout1">
          <a:avLst>
            <a:gd name="adj1" fmla="val 655"/>
            <a:gd name="adj2" fmla="val 16900"/>
            <a:gd name="adj3" fmla="val -233850"/>
            <a:gd name="adj4" fmla="val 9890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申込責任者が審判をされない場合は「</a:t>
          </a:r>
          <a:r>
            <a:rPr kumimoji="1" lang="en-US" altLang="ja-JP" sz="1100" b="1">
              <a:solidFill>
                <a:srgbClr val="FF0000"/>
              </a:solidFill>
            </a:rPr>
            <a:t>×</a:t>
          </a:r>
          <a:r>
            <a:rPr kumimoji="1" lang="ja-JP" altLang="en-US" sz="1100" b="1">
              <a:solidFill>
                <a:srgbClr val="FF0000"/>
              </a:solidFill>
            </a:rPr>
            <a:t>」を記入して下さい。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1141942</xdr:colOff>
      <xdr:row>6</xdr:row>
      <xdr:rowOff>220134</xdr:rowOff>
    </xdr:from>
    <xdr:to>
      <xdr:col>7</xdr:col>
      <xdr:colOff>7619</xdr:colOff>
      <xdr:row>8</xdr:row>
      <xdr:rowOff>77259</xdr:rowOff>
    </xdr:to>
    <xdr:sp macro="" textlink="">
      <xdr:nvSpPr>
        <xdr:cNvPr id="10" name="線吹き出し 1 (枠付き)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1599142" y="1721274"/>
          <a:ext cx="2972857" cy="329565"/>
        </a:xfrm>
        <a:prstGeom prst="borderCallout1">
          <a:avLst>
            <a:gd name="adj1" fmla="val 3512"/>
            <a:gd name="adj2" fmla="val 1806"/>
            <a:gd name="adj3" fmla="val -164643"/>
            <a:gd name="adj4" fmla="val 7985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半角大文字で「</a:t>
          </a:r>
          <a:r>
            <a:rPr kumimoji="1" lang="en-US" altLang="ja-JP" sz="1100" b="1">
              <a:solidFill>
                <a:srgbClr val="FF0000"/>
              </a:solidFill>
            </a:rPr>
            <a:t>A</a:t>
          </a:r>
          <a:r>
            <a:rPr kumimoji="1" lang="ja-JP" altLang="en-US" sz="1100" b="1">
              <a:solidFill>
                <a:srgbClr val="FF0000"/>
              </a:solidFill>
            </a:rPr>
            <a:t>」～「</a:t>
          </a:r>
          <a:r>
            <a:rPr kumimoji="1" lang="en-US" altLang="ja-JP" sz="1100" b="1">
              <a:solidFill>
                <a:srgbClr val="FF0000"/>
              </a:solidFill>
            </a:rPr>
            <a:t>D</a:t>
          </a:r>
          <a:r>
            <a:rPr kumimoji="1" lang="ja-JP" altLang="en-US" sz="1100" b="1">
              <a:solidFill>
                <a:srgbClr val="FF0000"/>
              </a:solidFill>
            </a:rPr>
            <a:t>」の記号を記入して下さい。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1135380</xdr:colOff>
      <xdr:row>8</xdr:row>
      <xdr:rowOff>40005</xdr:rowOff>
    </xdr:from>
    <xdr:to>
      <xdr:col>7</xdr:col>
      <xdr:colOff>38100</xdr:colOff>
      <xdr:row>9</xdr:row>
      <xdr:rowOff>75724</xdr:rowOff>
    </xdr:to>
    <xdr:sp macro="" textlink="">
      <xdr:nvSpPr>
        <xdr:cNvPr id="4" name="線吹き出し 1 (枠付き)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1592580" y="2013585"/>
          <a:ext cx="3253740" cy="317659"/>
        </a:xfrm>
        <a:prstGeom prst="borderCallout1">
          <a:avLst>
            <a:gd name="adj1" fmla="val 53512"/>
            <a:gd name="adj2" fmla="val -173"/>
            <a:gd name="adj3" fmla="val 111723"/>
            <a:gd name="adj4" fmla="val -38595"/>
          </a:avLst>
        </a:prstGeom>
        <a:ln>
          <a:solidFill>
            <a:srgbClr val="00206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002060"/>
              </a:solidFill>
            </a:rPr>
            <a:t>中学は「○○○－△△」、大学は「６－○○」で記入</a:t>
          </a:r>
          <a:endParaRPr kumimoji="1" lang="en-US" altLang="ja-JP" sz="11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929640</xdr:colOff>
      <xdr:row>7</xdr:row>
      <xdr:rowOff>28575</xdr:rowOff>
    </xdr:from>
    <xdr:to>
      <xdr:col>11</xdr:col>
      <xdr:colOff>190499</xdr:colOff>
      <xdr:row>8</xdr:row>
      <xdr:rowOff>171450</xdr:rowOff>
    </xdr:to>
    <xdr:sp macro="" textlink="">
      <xdr:nvSpPr>
        <xdr:cNvPr id="6" name="線吹き出し 1 (枠付き)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1386840" y="1994535"/>
          <a:ext cx="5920739" cy="333375"/>
        </a:xfrm>
        <a:prstGeom prst="borderCallout1">
          <a:avLst>
            <a:gd name="adj1" fmla="val 3512"/>
            <a:gd name="adj2" fmla="val 1806"/>
            <a:gd name="adj3" fmla="val -218929"/>
            <a:gd name="adj4" fmla="val 5897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半角大文字で「</a:t>
          </a:r>
          <a:r>
            <a:rPr kumimoji="1" lang="en-US" altLang="ja-JP" sz="1100" b="1">
              <a:solidFill>
                <a:srgbClr val="FF0000"/>
              </a:solidFill>
            </a:rPr>
            <a:t>E(</a:t>
          </a:r>
          <a:r>
            <a:rPr kumimoji="1" lang="ja-JP" altLang="en-US" sz="1100" b="1">
              <a:solidFill>
                <a:srgbClr val="FF0000"/>
              </a:solidFill>
            </a:rPr>
            <a:t>市外中体連</a:t>
          </a:r>
          <a:r>
            <a:rPr kumimoji="1" lang="en-US" altLang="ja-JP" sz="1100" b="1">
              <a:solidFill>
                <a:srgbClr val="FF0000"/>
              </a:solidFill>
            </a:rPr>
            <a:t>)</a:t>
          </a:r>
          <a:r>
            <a:rPr kumimoji="1" lang="ja-JP" altLang="en-US" sz="1100" b="1">
              <a:solidFill>
                <a:srgbClr val="FF0000"/>
              </a:solidFill>
            </a:rPr>
            <a:t>」「</a:t>
          </a:r>
          <a:r>
            <a:rPr kumimoji="1" lang="en-US" altLang="ja-JP" sz="1100" b="1">
              <a:solidFill>
                <a:srgbClr val="FF0000"/>
              </a:solidFill>
            </a:rPr>
            <a:t>F(</a:t>
          </a:r>
          <a:r>
            <a:rPr kumimoji="1" lang="ja-JP" altLang="en-US" sz="1100" b="1">
              <a:solidFill>
                <a:srgbClr val="FF0000"/>
              </a:solidFill>
            </a:rPr>
            <a:t>市外高体連</a:t>
          </a:r>
          <a:r>
            <a:rPr kumimoji="1" lang="en-US" altLang="ja-JP" sz="1100" b="1">
              <a:solidFill>
                <a:srgbClr val="FF0000"/>
              </a:solidFill>
            </a:rPr>
            <a:t>)</a:t>
          </a:r>
          <a:r>
            <a:rPr kumimoji="1" lang="ja-JP" altLang="en-US" sz="1100" b="1">
              <a:solidFill>
                <a:srgbClr val="FF0000"/>
              </a:solidFill>
            </a:rPr>
            <a:t>」「</a:t>
          </a:r>
          <a:r>
            <a:rPr kumimoji="1" lang="en-US" altLang="ja-JP" sz="1100" b="1">
              <a:solidFill>
                <a:srgbClr val="FF0000"/>
              </a:solidFill>
            </a:rPr>
            <a:t>G(</a:t>
          </a:r>
          <a:r>
            <a:rPr kumimoji="1" lang="ja-JP" altLang="en-US" sz="1100" b="1">
              <a:solidFill>
                <a:srgbClr val="FF0000"/>
              </a:solidFill>
            </a:rPr>
            <a:t>市外一般・学連</a:t>
          </a:r>
          <a:r>
            <a:rPr kumimoji="1" lang="en-US" altLang="ja-JP" sz="1100" b="1">
              <a:solidFill>
                <a:srgbClr val="FF0000"/>
              </a:solidFill>
            </a:rPr>
            <a:t>)</a:t>
          </a:r>
          <a:r>
            <a:rPr kumimoji="1" lang="ja-JP" altLang="en-US" sz="1100" b="1">
              <a:solidFill>
                <a:srgbClr val="FF0000"/>
              </a:solidFill>
            </a:rPr>
            <a:t>」の記号を記入して下さい。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285750</xdr:colOff>
      <xdr:row>7</xdr:row>
      <xdr:rowOff>57150</xdr:rowOff>
    </xdr:from>
    <xdr:to>
      <xdr:col>16</xdr:col>
      <xdr:colOff>733425</xdr:colOff>
      <xdr:row>8</xdr:row>
      <xdr:rowOff>200025</xdr:rowOff>
    </xdr:to>
    <xdr:sp macro="" textlink="">
      <xdr:nvSpPr>
        <xdr:cNvPr id="7" name="線吹き出し 1 (枠付き)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8191500" y="2057400"/>
          <a:ext cx="3686175" cy="333375"/>
        </a:xfrm>
        <a:prstGeom prst="borderCallout1">
          <a:avLst>
            <a:gd name="adj1" fmla="val 655"/>
            <a:gd name="adj2" fmla="val 16900"/>
            <a:gd name="adj3" fmla="val -227501"/>
            <a:gd name="adj4" fmla="val 5688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申込責任者が審判をされない場合は「</a:t>
          </a:r>
          <a:r>
            <a:rPr kumimoji="1" lang="en-US" altLang="ja-JP" sz="1100" b="1">
              <a:solidFill>
                <a:srgbClr val="FF0000"/>
              </a:solidFill>
            </a:rPr>
            <a:t>×</a:t>
          </a:r>
          <a:r>
            <a:rPr kumimoji="1" lang="ja-JP" altLang="en-US" sz="1100" b="1">
              <a:solidFill>
                <a:srgbClr val="FF0000"/>
              </a:solidFill>
            </a:rPr>
            <a:t>」を記入して下さい。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1181100</xdr:colOff>
      <xdr:row>8</xdr:row>
      <xdr:rowOff>200025</xdr:rowOff>
    </xdr:from>
    <xdr:to>
      <xdr:col>7</xdr:col>
      <xdr:colOff>655320</xdr:colOff>
      <xdr:row>9</xdr:row>
      <xdr:rowOff>188119</xdr:rowOff>
    </xdr:to>
    <xdr:sp macro="" textlink="">
      <xdr:nvSpPr>
        <xdr:cNvPr id="4" name="線吹き出し 1 (枠付き)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1638300" y="2356485"/>
          <a:ext cx="3581400" cy="315754"/>
        </a:xfrm>
        <a:prstGeom prst="borderCallout1">
          <a:avLst>
            <a:gd name="adj1" fmla="val 53512"/>
            <a:gd name="adj2" fmla="val -173"/>
            <a:gd name="adj3" fmla="val 85177"/>
            <a:gd name="adj4" fmla="val -35191"/>
          </a:avLst>
        </a:prstGeom>
        <a:ln>
          <a:solidFill>
            <a:srgbClr val="00206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002060"/>
              </a:solidFill>
            </a:rPr>
            <a:t>中学は「○○○－△△」、大学は「６－○○」で記入</a:t>
          </a:r>
          <a:endParaRPr kumimoji="1" lang="en-US" altLang="ja-JP" sz="1100" b="1">
            <a:solidFill>
              <a:srgbClr val="00206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marikuentry@yaho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workbookViewId="0"/>
  </sheetViews>
  <sheetFormatPr defaultRowHeight="17.55" customHeight="1"/>
  <cols>
    <col min="1" max="1" width="4" customWidth="1"/>
    <col min="2" max="2" width="6.6640625" customWidth="1"/>
    <col min="3" max="3" width="16.88671875" customWidth="1"/>
    <col min="4" max="4" width="61.77734375" customWidth="1"/>
  </cols>
  <sheetData>
    <row r="1" spans="1:4" ht="17.55" customHeight="1">
      <c r="A1" s="78" t="s">
        <v>118</v>
      </c>
    </row>
    <row r="2" spans="1:4" ht="17.55" customHeight="1">
      <c r="A2" s="79" t="s">
        <v>83</v>
      </c>
      <c r="B2" s="80" t="s">
        <v>87</v>
      </c>
    </row>
    <row r="3" spans="1:4" ht="30" customHeight="1">
      <c r="A3" s="76"/>
      <c r="B3" s="77"/>
      <c r="C3" s="77" t="s">
        <v>88</v>
      </c>
      <c r="D3" s="74" t="s">
        <v>91</v>
      </c>
    </row>
    <row r="4" spans="1:4" ht="30" customHeight="1">
      <c r="A4" s="76"/>
      <c r="B4" s="77"/>
      <c r="C4" s="77" t="s">
        <v>89</v>
      </c>
      <c r="D4" t="s">
        <v>90</v>
      </c>
    </row>
    <row r="5" spans="1:4" ht="30" customHeight="1">
      <c r="A5" s="76"/>
      <c r="B5" s="77"/>
      <c r="C5" s="111" t="s">
        <v>122</v>
      </c>
      <c r="D5" s="112"/>
    </row>
    <row r="6" spans="1:4" ht="17.55" customHeight="1">
      <c r="A6" s="79" t="s">
        <v>84</v>
      </c>
      <c r="B6" s="80" t="s">
        <v>86</v>
      </c>
      <c r="C6" s="77"/>
      <c r="D6" s="74"/>
    </row>
    <row r="7" spans="1:4" ht="30" customHeight="1">
      <c r="A7" s="75"/>
      <c r="B7" s="77"/>
      <c r="C7" s="109" t="s">
        <v>92</v>
      </c>
      <c r="D7" s="109"/>
    </row>
    <row r="8" spans="1:4" ht="17.55" customHeight="1">
      <c r="A8" s="79" t="s">
        <v>85</v>
      </c>
      <c r="B8" s="80" t="s">
        <v>93</v>
      </c>
      <c r="C8" s="74"/>
    </row>
    <row r="9" spans="1:4" ht="30" customHeight="1">
      <c r="A9" s="75"/>
      <c r="B9" s="77"/>
      <c r="C9" s="109" t="s">
        <v>94</v>
      </c>
      <c r="D9" s="109"/>
    </row>
    <row r="10" spans="1:4" ht="17.55" customHeight="1">
      <c r="A10" s="79" t="s">
        <v>95</v>
      </c>
      <c r="B10" s="80" t="s">
        <v>96</v>
      </c>
    </row>
    <row r="11" spans="1:4" ht="30" customHeight="1">
      <c r="A11" s="75"/>
      <c r="B11" s="77"/>
      <c r="C11" s="109" t="s">
        <v>97</v>
      </c>
      <c r="D11" s="109"/>
    </row>
    <row r="12" spans="1:4" ht="17.55" customHeight="1">
      <c r="A12" s="79" t="s">
        <v>98</v>
      </c>
      <c r="B12" s="80" t="s">
        <v>99</v>
      </c>
    </row>
    <row r="13" spans="1:4" ht="30" customHeight="1">
      <c r="A13" s="75"/>
      <c r="C13" s="109" t="s">
        <v>100</v>
      </c>
      <c r="D13" s="110"/>
    </row>
    <row r="14" spans="1:4" ht="17.55" customHeight="1">
      <c r="A14" s="79" t="s">
        <v>101</v>
      </c>
      <c r="B14" s="81" t="s">
        <v>102</v>
      </c>
    </row>
    <row r="15" spans="1:4" ht="30" customHeight="1">
      <c r="A15" s="75"/>
      <c r="C15" s="113" t="s">
        <v>123</v>
      </c>
      <c r="D15" s="109"/>
    </row>
    <row r="16" spans="1:4" ht="17.55" customHeight="1">
      <c r="A16" s="79" t="s">
        <v>103</v>
      </c>
      <c r="B16" s="81" t="s">
        <v>16</v>
      </c>
    </row>
    <row r="17" spans="1:4" ht="30" customHeight="1">
      <c r="A17" s="75"/>
      <c r="C17" s="113" t="s">
        <v>124</v>
      </c>
      <c r="D17" s="110"/>
    </row>
    <row r="18" spans="1:4" ht="17.55" customHeight="1">
      <c r="A18" s="79" t="s">
        <v>104</v>
      </c>
      <c r="B18" s="81" t="s">
        <v>25</v>
      </c>
    </row>
    <row r="19" spans="1:4" ht="17.55" customHeight="1">
      <c r="A19" s="75"/>
      <c r="C19" s="86" t="s">
        <v>125</v>
      </c>
    </row>
    <row r="20" spans="1:4" ht="17.55" customHeight="1">
      <c r="A20" s="79" t="s">
        <v>105</v>
      </c>
      <c r="B20" s="81" t="s">
        <v>106</v>
      </c>
    </row>
    <row r="21" spans="1:4" ht="17.55" customHeight="1">
      <c r="A21" s="75"/>
      <c r="C21" s="86" t="s">
        <v>126</v>
      </c>
    </row>
    <row r="22" spans="1:4" ht="17.55" customHeight="1">
      <c r="A22" s="79" t="s">
        <v>107</v>
      </c>
      <c r="B22" s="81" t="s">
        <v>108</v>
      </c>
    </row>
    <row r="23" spans="1:4" ht="17.55" customHeight="1">
      <c r="A23" s="75"/>
      <c r="C23" t="s">
        <v>109</v>
      </c>
    </row>
    <row r="24" spans="1:4" ht="17.55" customHeight="1">
      <c r="A24" s="79" t="s">
        <v>110</v>
      </c>
      <c r="B24" s="81" t="s">
        <v>111</v>
      </c>
    </row>
    <row r="25" spans="1:4" ht="30" customHeight="1">
      <c r="C25" s="109" t="s">
        <v>117</v>
      </c>
      <c r="D25" s="110"/>
    </row>
    <row r="26" spans="1:4" ht="17.55" customHeight="1">
      <c r="A26" s="79" t="s">
        <v>112</v>
      </c>
      <c r="B26" s="81" t="s">
        <v>24</v>
      </c>
    </row>
    <row r="27" spans="1:4" ht="30" customHeight="1">
      <c r="A27" s="75"/>
      <c r="C27" s="109" t="s">
        <v>113</v>
      </c>
      <c r="D27" s="109"/>
    </row>
    <row r="28" spans="1:4" ht="17.55" customHeight="1">
      <c r="A28" s="79" t="s">
        <v>114</v>
      </c>
      <c r="B28" s="81" t="s">
        <v>115</v>
      </c>
    </row>
    <row r="29" spans="1:4" ht="17.55" customHeight="1">
      <c r="A29" s="75"/>
      <c r="C29" t="s">
        <v>116</v>
      </c>
    </row>
    <row r="30" spans="1:4" ht="17.55" customHeight="1">
      <c r="A30" s="75"/>
    </row>
    <row r="31" spans="1:4" ht="17.55" customHeight="1">
      <c r="A31" s="75"/>
      <c r="B31" s="114" t="s">
        <v>119</v>
      </c>
      <c r="C31" s="114"/>
      <c r="D31" s="114"/>
    </row>
    <row r="32" spans="1:4" ht="29.55" customHeight="1">
      <c r="A32" s="75"/>
      <c r="C32" s="82" t="s">
        <v>120</v>
      </c>
      <c r="D32" s="83" t="s">
        <v>121</v>
      </c>
    </row>
    <row r="33" spans="1:1" ht="17.55" customHeight="1">
      <c r="A33" s="75"/>
    </row>
    <row r="34" spans="1:1" ht="17.55" customHeight="1">
      <c r="A34" s="75"/>
    </row>
    <row r="35" spans="1:1" ht="17.55" customHeight="1">
      <c r="A35" s="75"/>
    </row>
    <row r="36" spans="1:1" ht="17.55" customHeight="1">
      <c r="A36" s="75"/>
    </row>
    <row r="37" spans="1:1" ht="17.55" customHeight="1">
      <c r="A37" s="75"/>
    </row>
  </sheetData>
  <mergeCells count="10">
    <mergeCell ref="C17:D17"/>
    <mergeCell ref="C27:D27"/>
    <mergeCell ref="C25:D25"/>
    <mergeCell ref="B31:D31"/>
    <mergeCell ref="C15:D15"/>
    <mergeCell ref="C7:D7"/>
    <mergeCell ref="C9:D9"/>
    <mergeCell ref="C11:D11"/>
    <mergeCell ref="C13:D13"/>
    <mergeCell ref="C5:D5"/>
  </mergeCells>
  <phoneticPr fontId="1"/>
  <hyperlinks>
    <hyperlink ref="D3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00CC"/>
  </sheetPr>
  <dimension ref="A1:AA81"/>
  <sheetViews>
    <sheetView tabSelected="1" view="pageBreakPreview" topLeftCell="B31" zoomScaleSheetLayoutView="100" workbookViewId="0">
      <selection activeCell="K43" sqref="K43"/>
    </sheetView>
  </sheetViews>
  <sheetFormatPr defaultColWidth="9" defaultRowHeight="13.2"/>
  <cols>
    <col min="1" max="1" width="6.6640625" style="1" customWidth="1"/>
    <col min="2" max="2" width="17.77734375" style="1" customWidth="1"/>
    <col min="3" max="4" width="6.109375" style="1" customWidth="1"/>
    <col min="5" max="5" width="16.109375" style="1" customWidth="1"/>
    <col min="6" max="6" width="6.109375" style="1" customWidth="1"/>
    <col min="7" max="8" width="11.21875" style="1" customWidth="1"/>
    <col min="9" max="9" width="1.88671875" style="1" customWidth="1"/>
    <col min="10" max="10" width="6.77734375" style="1" customWidth="1"/>
    <col min="11" max="11" width="17.77734375" style="1" customWidth="1"/>
    <col min="12" max="13" width="6.109375" style="1" customWidth="1"/>
    <col min="14" max="14" width="16.109375" style="1" customWidth="1"/>
    <col min="15" max="15" width="6.21875" style="1" customWidth="1"/>
    <col min="16" max="17" width="11.21875" style="1" customWidth="1"/>
    <col min="18" max="18" width="1.33203125" style="1" customWidth="1"/>
    <col min="19" max="19" width="5" style="1" customWidth="1"/>
    <col min="20" max="20" width="9" style="1"/>
    <col min="21" max="21" width="15" style="1" customWidth="1"/>
    <col min="22" max="22" width="13.77734375" style="1" customWidth="1"/>
    <col min="23" max="23" width="6.33203125" style="1" customWidth="1"/>
    <col min="24" max="24" width="6.21875" style="1" customWidth="1"/>
    <col min="25" max="25" width="7.44140625" style="1" customWidth="1"/>
    <col min="26" max="27" width="5" style="14" customWidth="1"/>
    <col min="28" max="16384" width="9" style="1"/>
  </cols>
  <sheetData>
    <row r="1" spans="1:27">
      <c r="T1" s="26"/>
      <c r="U1" s="26"/>
      <c r="V1" s="26"/>
      <c r="W1" s="26"/>
      <c r="X1" s="26"/>
      <c r="Y1" s="26"/>
      <c r="Z1" s="26"/>
    </row>
    <row r="2" spans="1:27" ht="23.4">
      <c r="A2" s="103" t="s">
        <v>144</v>
      </c>
      <c r="B2" s="84"/>
      <c r="C2" s="84"/>
      <c r="D2" s="84"/>
      <c r="E2" s="84"/>
      <c r="F2" s="84"/>
      <c r="G2" s="84"/>
      <c r="H2" s="84"/>
      <c r="I2" s="84"/>
      <c r="J2" s="84"/>
      <c r="K2" s="85"/>
      <c r="L2" s="85"/>
      <c r="M2" s="48"/>
      <c r="N2" s="49"/>
      <c r="O2" s="21"/>
      <c r="P2" s="11"/>
      <c r="Q2" s="104" t="s">
        <v>145</v>
      </c>
      <c r="T2" s="59" t="s">
        <v>127</v>
      </c>
      <c r="U2" s="60" t="s">
        <v>57</v>
      </c>
      <c r="V2" s="59">
        <v>400</v>
      </c>
      <c r="W2" s="59">
        <v>400</v>
      </c>
      <c r="X2" s="26"/>
      <c r="Y2" s="26"/>
      <c r="Z2" s="26"/>
    </row>
    <row r="3" spans="1:27" ht="15" customHeight="1" thickBot="1">
      <c r="T3" s="59" t="s">
        <v>128</v>
      </c>
      <c r="U3" s="60" t="s">
        <v>58</v>
      </c>
      <c r="V3" s="59">
        <v>500</v>
      </c>
      <c r="W3" s="59">
        <v>600</v>
      </c>
      <c r="X3" s="26"/>
      <c r="Y3" s="26"/>
      <c r="Z3" s="26"/>
    </row>
    <row r="4" spans="1:27" ht="22.5" customHeight="1" thickBot="1">
      <c r="B4" s="52" t="s">
        <v>1</v>
      </c>
      <c r="C4" s="189"/>
      <c r="D4" s="190"/>
      <c r="E4" s="191"/>
      <c r="G4" s="183" t="s">
        <v>13</v>
      </c>
      <c r="H4" s="184"/>
      <c r="J4" s="192" t="s">
        <v>15</v>
      </c>
      <c r="K4" s="53" t="s">
        <v>16</v>
      </c>
      <c r="L4" s="185" t="s">
        <v>17</v>
      </c>
      <c r="M4" s="186"/>
      <c r="N4" s="175" t="s">
        <v>18</v>
      </c>
      <c r="O4" s="176"/>
      <c r="P4" s="54">
        <f>COUNTA(F13:F42,O13:O42)</f>
        <v>1</v>
      </c>
      <c r="Q4" s="7" t="s">
        <v>21</v>
      </c>
      <c r="T4" s="59" t="s">
        <v>129</v>
      </c>
      <c r="U4" s="60" t="s">
        <v>59</v>
      </c>
      <c r="V4" s="59">
        <v>700</v>
      </c>
      <c r="W4" s="59">
        <v>1000</v>
      </c>
      <c r="X4" s="26"/>
      <c r="Y4" s="26"/>
      <c r="Z4" s="26"/>
    </row>
    <row r="5" spans="1:27" ht="22.5" customHeight="1" thickBot="1">
      <c r="B5" s="22" t="s">
        <v>63</v>
      </c>
      <c r="C5" s="95"/>
      <c r="D5" s="181" t="str">
        <f>IF($C$5="","",VLOOKUP($C$5,T2:W5,2,0))</f>
        <v/>
      </c>
      <c r="E5" s="182"/>
      <c r="G5" s="24" t="s">
        <v>11</v>
      </c>
      <c r="H5" s="25" t="s">
        <v>12</v>
      </c>
      <c r="J5" s="193"/>
      <c r="K5" s="13" t="str">
        <f>IF(C6="","",C6)</f>
        <v/>
      </c>
      <c r="L5" s="187"/>
      <c r="M5" s="188"/>
      <c r="N5" s="177" t="s">
        <v>19</v>
      </c>
      <c r="O5" s="178"/>
      <c r="P5" s="50">
        <f>COUNTA(F46:F63,O46:O63)</f>
        <v>0</v>
      </c>
      <c r="Q5" s="8" t="s">
        <v>22</v>
      </c>
      <c r="T5" s="59" t="s">
        <v>130</v>
      </c>
      <c r="U5" s="60" t="s">
        <v>60</v>
      </c>
      <c r="V5" s="59">
        <v>800</v>
      </c>
      <c r="W5" s="59">
        <v>1000</v>
      </c>
      <c r="X5" s="26"/>
      <c r="Y5" s="26"/>
      <c r="Z5" s="26"/>
    </row>
    <row r="6" spans="1:27" ht="22.5" customHeight="1">
      <c r="B6" s="22" t="s">
        <v>0</v>
      </c>
      <c r="C6" s="169"/>
      <c r="D6" s="170"/>
      <c r="E6" s="171"/>
      <c r="G6" s="153" t="str">
        <f>IF(C5="","",VLOOKUP(C5,T2:W5,3,0))</f>
        <v/>
      </c>
      <c r="H6" s="155" t="str">
        <f>IF(C5="","",VLOOKUP(C5,T2:W5,4,0))</f>
        <v/>
      </c>
      <c r="J6" s="193"/>
      <c r="K6" s="46"/>
      <c r="L6" s="187"/>
      <c r="M6" s="188"/>
      <c r="N6" s="177" t="s">
        <v>20</v>
      </c>
      <c r="O6" s="178"/>
      <c r="P6" s="135" t="e">
        <f>G6*P4+H6*P5</f>
        <v>#VALUE!</v>
      </c>
      <c r="Q6" s="9"/>
      <c r="T6" s="59" t="s">
        <v>131</v>
      </c>
      <c r="U6" s="60" t="s">
        <v>81</v>
      </c>
      <c r="V6" s="59">
        <v>700</v>
      </c>
      <c r="W6" s="59">
        <v>1000</v>
      </c>
      <c r="X6" s="26"/>
      <c r="Y6" s="26"/>
      <c r="Z6" s="26"/>
    </row>
    <row r="7" spans="1:27" ht="22.5" customHeight="1" thickBot="1">
      <c r="B7" s="23" t="s">
        <v>14</v>
      </c>
      <c r="C7" s="172" t="s">
        <v>80</v>
      </c>
      <c r="D7" s="173"/>
      <c r="E7" s="174"/>
      <c r="G7" s="154"/>
      <c r="H7" s="156"/>
      <c r="J7" s="194"/>
      <c r="K7" s="47"/>
      <c r="L7" s="137"/>
      <c r="M7" s="138"/>
      <c r="N7" s="179"/>
      <c r="O7" s="180"/>
      <c r="P7" s="136"/>
      <c r="Q7" s="10" t="s">
        <v>23</v>
      </c>
      <c r="T7" s="61" t="s">
        <v>132</v>
      </c>
      <c r="U7" s="60" t="s">
        <v>82</v>
      </c>
      <c r="V7" s="61">
        <v>900</v>
      </c>
      <c r="W7" s="61">
        <v>1200</v>
      </c>
      <c r="X7" s="26"/>
      <c r="Y7" s="26"/>
      <c r="Z7" s="26"/>
    </row>
    <row r="8" spans="1:27" ht="15" customHeight="1" thickBot="1">
      <c r="T8" s="26" t="s">
        <v>133</v>
      </c>
      <c r="U8" s="60" t="s">
        <v>61</v>
      </c>
      <c r="V8" s="26">
        <v>1400</v>
      </c>
      <c r="W8" s="26">
        <v>1600</v>
      </c>
      <c r="X8" s="26"/>
      <c r="Y8" s="26"/>
      <c r="Z8" s="26"/>
    </row>
    <row r="9" spans="1:27" ht="22.5" customHeight="1" thickBot="1">
      <c r="A9" s="151" t="s">
        <v>2</v>
      </c>
      <c r="B9" s="152"/>
      <c r="T9" s="26"/>
      <c r="U9" s="26"/>
      <c r="V9" s="26"/>
      <c r="W9" s="26"/>
      <c r="X9" s="26"/>
      <c r="Y9" s="26"/>
      <c r="Z9" s="26"/>
    </row>
    <row r="10" spans="1:27" ht="12" customHeight="1">
      <c r="A10" s="145" t="s">
        <v>64</v>
      </c>
      <c r="B10" s="148" t="s">
        <v>3</v>
      </c>
      <c r="C10" s="148" t="s">
        <v>6</v>
      </c>
      <c r="D10" s="148" t="s">
        <v>7</v>
      </c>
      <c r="E10" s="148" t="s">
        <v>8</v>
      </c>
      <c r="F10" s="148" t="s">
        <v>9</v>
      </c>
      <c r="G10" s="139" t="s">
        <v>29</v>
      </c>
      <c r="H10" s="142" t="s">
        <v>5</v>
      </c>
      <c r="I10" s="91"/>
      <c r="J10" s="145" t="s">
        <v>64</v>
      </c>
      <c r="K10" s="148" t="s">
        <v>3</v>
      </c>
      <c r="L10" s="148" t="s">
        <v>6</v>
      </c>
      <c r="M10" s="148" t="s">
        <v>7</v>
      </c>
      <c r="N10" s="148" t="s">
        <v>8</v>
      </c>
      <c r="O10" s="148" t="s">
        <v>9</v>
      </c>
      <c r="P10" s="139" t="s">
        <v>29</v>
      </c>
      <c r="Q10" s="142" t="s">
        <v>5</v>
      </c>
    </row>
    <row r="11" spans="1:27" ht="12" customHeight="1">
      <c r="A11" s="146"/>
      <c r="B11" s="149"/>
      <c r="C11" s="149"/>
      <c r="D11" s="149"/>
      <c r="E11" s="140"/>
      <c r="F11" s="140"/>
      <c r="G11" s="140"/>
      <c r="H11" s="143"/>
      <c r="I11" s="91"/>
      <c r="J11" s="146"/>
      <c r="K11" s="149"/>
      <c r="L11" s="149"/>
      <c r="M11" s="149"/>
      <c r="N11" s="140"/>
      <c r="O11" s="140"/>
      <c r="P11" s="140"/>
      <c r="Q11" s="143"/>
    </row>
    <row r="12" spans="1:27" ht="12" customHeight="1" thickBot="1">
      <c r="A12" s="147"/>
      <c r="B12" s="150"/>
      <c r="C12" s="150"/>
      <c r="D12" s="150"/>
      <c r="E12" s="141"/>
      <c r="F12" s="141"/>
      <c r="G12" s="141"/>
      <c r="H12" s="144"/>
      <c r="I12" s="91"/>
      <c r="J12" s="147"/>
      <c r="K12" s="150"/>
      <c r="L12" s="150"/>
      <c r="M12" s="150"/>
      <c r="N12" s="141"/>
      <c r="O12" s="141"/>
      <c r="P12" s="141"/>
      <c r="Q12" s="144"/>
      <c r="S12" s="12" t="s">
        <v>26</v>
      </c>
    </row>
    <row r="13" spans="1:27" ht="21" customHeight="1">
      <c r="A13" s="55"/>
      <c r="B13" s="32"/>
      <c r="C13" s="32"/>
      <c r="D13" s="32"/>
      <c r="E13" s="69" t="str">
        <f>IF(B13="","",$C$4)</f>
        <v/>
      </c>
      <c r="F13" s="32"/>
      <c r="G13" s="2" t="str">
        <f>IF(F13="","",VLOOKUP(F13,$T$14:$U$43,2,0))</f>
        <v/>
      </c>
      <c r="H13" s="41"/>
      <c r="J13" s="55"/>
      <c r="K13" s="32"/>
      <c r="L13" s="32"/>
      <c r="M13" s="32"/>
      <c r="N13" s="69" t="str">
        <f>IF(K13="","",$C$4)</f>
        <v/>
      </c>
      <c r="O13" s="32"/>
      <c r="P13" s="2" t="str">
        <f>IF(O13="","",VLOOKUP(O13,$T$14:$U$43,2,0))</f>
        <v/>
      </c>
      <c r="Q13" s="41"/>
      <c r="S13" s="56" t="s">
        <v>25</v>
      </c>
      <c r="T13" s="57" t="s">
        <v>4</v>
      </c>
      <c r="U13" s="96" t="s">
        <v>27</v>
      </c>
      <c r="V13" s="115" t="s">
        <v>28</v>
      </c>
      <c r="W13" s="116"/>
      <c r="X13" s="117"/>
      <c r="Y13" s="15" t="s">
        <v>62</v>
      </c>
    </row>
    <row r="14" spans="1:27" ht="21" customHeight="1">
      <c r="A14" s="33"/>
      <c r="B14" s="34"/>
      <c r="C14" s="34"/>
      <c r="D14" s="34"/>
      <c r="E14" s="70" t="str">
        <f t="shared" ref="E14:E42" si="0">IF(B14="","",$C$4)</f>
        <v/>
      </c>
      <c r="F14" s="34"/>
      <c r="G14" s="3" t="str">
        <f t="shared" ref="G14:G42" si="1">IF(F14="","",VLOOKUP(F14,$T$14:$U$43,2,0))</f>
        <v/>
      </c>
      <c r="H14" s="42"/>
      <c r="J14" s="33"/>
      <c r="K14" s="34"/>
      <c r="L14" s="34"/>
      <c r="M14" s="34"/>
      <c r="N14" s="70" t="str">
        <f t="shared" ref="N14:N42" si="2">IF(K14="","",$C$4)</f>
        <v/>
      </c>
      <c r="O14" s="34"/>
      <c r="P14" s="3" t="str">
        <f t="shared" ref="P14:P42" si="3">IF(O14="","",VLOOKUP(O14,$T$14:$U$43,2,0))</f>
        <v/>
      </c>
      <c r="Q14" s="42"/>
      <c r="S14" s="118" t="s">
        <v>30</v>
      </c>
      <c r="T14" s="62">
        <v>1</v>
      </c>
      <c r="U14" s="100" t="s">
        <v>32</v>
      </c>
      <c r="V14" s="130" t="s">
        <v>53</v>
      </c>
      <c r="W14" s="121" t="s">
        <v>51</v>
      </c>
      <c r="X14" s="129" t="s">
        <v>52</v>
      </c>
      <c r="Y14" s="16">
        <f>Z14+AA14</f>
        <v>0</v>
      </c>
      <c r="Z14" s="14">
        <f>COUNTIF($F$13:$F$42,1)</f>
        <v>0</v>
      </c>
      <c r="AA14" s="14">
        <f>COUNTIF($O$13:$O$42,1)</f>
        <v>0</v>
      </c>
    </row>
    <row r="15" spans="1:27" ht="21" customHeight="1">
      <c r="A15" s="33"/>
      <c r="B15" s="34"/>
      <c r="C15" s="34"/>
      <c r="D15" s="34"/>
      <c r="E15" s="70" t="str">
        <f t="shared" si="0"/>
        <v/>
      </c>
      <c r="F15" s="34"/>
      <c r="G15" s="3" t="str">
        <f t="shared" si="1"/>
        <v/>
      </c>
      <c r="H15" s="42"/>
      <c r="J15" s="33"/>
      <c r="K15" s="34"/>
      <c r="L15" s="34"/>
      <c r="M15" s="34"/>
      <c r="N15" s="70" t="str">
        <f t="shared" si="2"/>
        <v/>
      </c>
      <c r="O15" s="34"/>
      <c r="P15" s="3" t="str">
        <f t="shared" si="3"/>
        <v/>
      </c>
      <c r="Q15" s="42"/>
      <c r="S15" s="119"/>
      <c r="T15" s="63">
        <v>2</v>
      </c>
      <c r="U15" s="101" t="s">
        <v>33</v>
      </c>
      <c r="V15" s="131"/>
      <c r="W15" s="122"/>
      <c r="X15" s="127"/>
      <c r="Y15" s="17">
        <f t="shared" ref="Y15:Y45" si="4">Z15+AA15</f>
        <v>0</v>
      </c>
      <c r="Z15" s="14">
        <f>COUNTIF($F$13:$F$42,2)</f>
        <v>0</v>
      </c>
      <c r="AA15" s="14">
        <f>COUNTIF($O$13:$O$42,2)</f>
        <v>0</v>
      </c>
    </row>
    <row r="16" spans="1:27" ht="21" customHeight="1">
      <c r="A16" s="33"/>
      <c r="B16" s="34"/>
      <c r="C16" s="34"/>
      <c r="D16" s="34"/>
      <c r="E16" s="70" t="str">
        <f t="shared" si="0"/>
        <v/>
      </c>
      <c r="F16" s="34"/>
      <c r="G16" s="3" t="str">
        <f t="shared" si="1"/>
        <v/>
      </c>
      <c r="H16" s="42"/>
      <c r="J16" s="33"/>
      <c r="K16" s="34"/>
      <c r="L16" s="34"/>
      <c r="M16" s="34"/>
      <c r="N16" s="70" t="str">
        <f t="shared" si="2"/>
        <v/>
      </c>
      <c r="O16" s="34"/>
      <c r="P16" s="3" t="str">
        <f t="shared" si="3"/>
        <v/>
      </c>
      <c r="Q16" s="42"/>
      <c r="S16" s="119"/>
      <c r="T16" s="63">
        <v>3</v>
      </c>
      <c r="U16" s="101" t="s">
        <v>34</v>
      </c>
      <c r="V16" s="131"/>
      <c r="W16" s="122"/>
      <c r="X16" s="127"/>
      <c r="Y16" s="17">
        <f t="shared" si="4"/>
        <v>0</v>
      </c>
      <c r="Z16" s="14">
        <f>COUNTIF($F$13:$F$42,3)</f>
        <v>0</v>
      </c>
      <c r="AA16" s="14">
        <f>COUNTIF($O$13:$O$42,3)</f>
        <v>0</v>
      </c>
    </row>
    <row r="17" spans="1:27" ht="21" customHeight="1" thickBot="1">
      <c r="A17" s="35"/>
      <c r="B17" s="36"/>
      <c r="C17" s="36"/>
      <c r="D17" s="36"/>
      <c r="E17" s="71" t="str">
        <f t="shared" si="0"/>
        <v/>
      </c>
      <c r="F17" s="36"/>
      <c r="G17" s="5" t="str">
        <f t="shared" si="1"/>
        <v/>
      </c>
      <c r="H17" s="43"/>
      <c r="J17" s="35"/>
      <c r="K17" s="36"/>
      <c r="L17" s="36"/>
      <c r="M17" s="36"/>
      <c r="N17" s="71" t="str">
        <f t="shared" si="2"/>
        <v/>
      </c>
      <c r="O17" s="36"/>
      <c r="P17" s="5" t="str">
        <f t="shared" si="3"/>
        <v/>
      </c>
      <c r="Q17" s="43"/>
      <c r="S17" s="119"/>
      <c r="T17" s="63">
        <v>4</v>
      </c>
      <c r="U17" s="101" t="s">
        <v>35</v>
      </c>
      <c r="V17" s="131"/>
      <c r="W17" s="122"/>
      <c r="X17" s="127"/>
      <c r="Y17" s="17">
        <f t="shared" si="4"/>
        <v>0</v>
      </c>
      <c r="Z17" s="14">
        <f>COUNTIF($F$13:$F$42,4)</f>
        <v>0</v>
      </c>
      <c r="AA17" s="14">
        <f>COUNTIF($O$13:$O$42,4)</f>
        <v>0</v>
      </c>
    </row>
    <row r="18" spans="1:27" ht="21" customHeight="1">
      <c r="A18" s="55"/>
      <c r="B18" s="32"/>
      <c r="C18" s="32"/>
      <c r="D18" s="32"/>
      <c r="E18" s="69" t="str">
        <f t="shared" si="0"/>
        <v/>
      </c>
      <c r="F18" s="32"/>
      <c r="G18" s="2" t="str">
        <f t="shared" si="1"/>
        <v/>
      </c>
      <c r="H18" s="41"/>
      <c r="J18" s="55"/>
      <c r="K18" s="32"/>
      <c r="L18" s="32"/>
      <c r="M18" s="32"/>
      <c r="N18" s="69" t="str">
        <f t="shared" si="2"/>
        <v/>
      </c>
      <c r="O18" s="32"/>
      <c r="P18" s="2" t="str">
        <f t="shared" si="3"/>
        <v/>
      </c>
      <c r="Q18" s="41"/>
      <c r="S18" s="119"/>
      <c r="T18" s="64">
        <v>5</v>
      </c>
      <c r="U18" s="105" t="s">
        <v>36</v>
      </c>
      <c r="V18" s="131"/>
      <c r="W18" s="122"/>
      <c r="X18" s="127"/>
      <c r="Y18" s="17">
        <f t="shared" si="4"/>
        <v>0</v>
      </c>
      <c r="Z18" s="14">
        <f>COUNTIF($F$13:$F$42,5)</f>
        <v>0</v>
      </c>
      <c r="AA18" s="14">
        <f>COUNTIF($O$13:$O$42,5)</f>
        <v>0</v>
      </c>
    </row>
    <row r="19" spans="1:27" ht="21" customHeight="1">
      <c r="A19" s="33"/>
      <c r="B19" s="34"/>
      <c r="C19" s="34"/>
      <c r="D19" s="34"/>
      <c r="E19" s="70" t="str">
        <f t="shared" si="0"/>
        <v/>
      </c>
      <c r="F19" s="34"/>
      <c r="G19" s="3" t="str">
        <f t="shared" si="1"/>
        <v/>
      </c>
      <c r="H19" s="42"/>
      <c r="J19" s="33"/>
      <c r="K19" s="34"/>
      <c r="L19" s="34"/>
      <c r="M19" s="34"/>
      <c r="N19" s="70" t="str">
        <f t="shared" si="2"/>
        <v/>
      </c>
      <c r="O19" s="34"/>
      <c r="P19" s="3" t="str">
        <f t="shared" si="3"/>
        <v/>
      </c>
      <c r="Q19" s="42"/>
      <c r="S19" s="119"/>
      <c r="T19" s="64">
        <v>6</v>
      </c>
      <c r="U19" s="102" t="s">
        <v>134</v>
      </c>
      <c r="V19" s="132"/>
      <c r="W19" s="123"/>
      <c r="X19" s="128"/>
      <c r="Y19" s="17">
        <f t="shared" si="4"/>
        <v>0</v>
      </c>
      <c r="Z19" s="14">
        <f>COUNTIF($F$13:$F$42,6)</f>
        <v>0</v>
      </c>
      <c r="AA19" s="14">
        <f>COUNTIF($O$13:$O$42,6)</f>
        <v>0</v>
      </c>
    </row>
    <row r="20" spans="1:27" ht="21" customHeight="1">
      <c r="A20" s="33"/>
      <c r="B20" s="34"/>
      <c r="C20" s="34"/>
      <c r="D20" s="34"/>
      <c r="E20" s="70" t="str">
        <f t="shared" si="0"/>
        <v/>
      </c>
      <c r="F20" s="34"/>
      <c r="G20" s="3" t="str">
        <f t="shared" si="1"/>
        <v/>
      </c>
      <c r="H20" s="42"/>
      <c r="J20" s="33"/>
      <c r="K20" s="34"/>
      <c r="L20" s="34"/>
      <c r="M20" s="34"/>
      <c r="N20" s="70" t="str">
        <f t="shared" si="2"/>
        <v/>
      </c>
      <c r="O20" s="34"/>
      <c r="P20" s="3" t="str">
        <f t="shared" si="3"/>
        <v/>
      </c>
      <c r="Q20" s="42"/>
      <c r="S20" s="119"/>
      <c r="T20" s="62">
        <v>7</v>
      </c>
      <c r="U20" s="100" t="s">
        <v>135</v>
      </c>
      <c r="V20" s="130" t="s">
        <v>65</v>
      </c>
      <c r="W20" s="121" t="s">
        <v>51</v>
      </c>
      <c r="X20" s="129" t="s">
        <v>66</v>
      </c>
      <c r="Y20" s="16">
        <f t="shared" si="4"/>
        <v>0</v>
      </c>
      <c r="Z20" s="14">
        <f>COUNTIF($F$13:$F$42,7)</f>
        <v>0</v>
      </c>
      <c r="AA20" s="14">
        <f>COUNTIF($O$13:$O$42,7)</f>
        <v>0</v>
      </c>
    </row>
    <row r="21" spans="1:27" ht="21" customHeight="1">
      <c r="A21" s="33"/>
      <c r="B21" s="34"/>
      <c r="C21" s="34"/>
      <c r="D21" s="34"/>
      <c r="E21" s="70" t="str">
        <f t="shared" si="0"/>
        <v/>
      </c>
      <c r="F21" s="34"/>
      <c r="G21" s="3" t="str">
        <f t="shared" si="1"/>
        <v/>
      </c>
      <c r="H21" s="42"/>
      <c r="J21" s="33"/>
      <c r="K21" s="34"/>
      <c r="L21" s="34"/>
      <c r="M21" s="34"/>
      <c r="N21" s="70" t="str">
        <f t="shared" si="2"/>
        <v/>
      </c>
      <c r="O21" s="34"/>
      <c r="P21" s="3" t="str">
        <f t="shared" si="3"/>
        <v/>
      </c>
      <c r="Q21" s="42"/>
      <c r="S21" s="119"/>
      <c r="T21" s="63">
        <v>8</v>
      </c>
      <c r="U21" s="101" t="s">
        <v>38</v>
      </c>
      <c r="V21" s="131"/>
      <c r="W21" s="122"/>
      <c r="X21" s="127"/>
      <c r="Y21" s="17">
        <f t="shared" si="4"/>
        <v>0</v>
      </c>
      <c r="Z21" s="14">
        <f>COUNTIF($F$13:$F$42,8)</f>
        <v>0</v>
      </c>
      <c r="AA21" s="14">
        <f>COUNTIF($O$13:$O$42,8)</f>
        <v>0</v>
      </c>
    </row>
    <row r="22" spans="1:27" ht="21" customHeight="1" thickBot="1">
      <c r="A22" s="37"/>
      <c r="B22" s="38"/>
      <c r="C22" s="38"/>
      <c r="D22" s="38"/>
      <c r="E22" s="72" t="str">
        <f t="shared" si="0"/>
        <v/>
      </c>
      <c r="F22" s="38"/>
      <c r="G22" s="4" t="str">
        <f t="shared" si="1"/>
        <v/>
      </c>
      <c r="H22" s="44"/>
      <c r="J22" s="37"/>
      <c r="K22" s="38"/>
      <c r="L22" s="38"/>
      <c r="M22" s="38"/>
      <c r="N22" s="72" t="str">
        <f t="shared" si="2"/>
        <v/>
      </c>
      <c r="O22" s="38"/>
      <c r="P22" s="4" t="str">
        <f t="shared" si="3"/>
        <v/>
      </c>
      <c r="Q22" s="44"/>
      <c r="S22" s="119"/>
      <c r="T22" s="64">
        <v>9</v>
      </c>
      <c r="U22" s="102" t="s">
        <v>136</v>
      </c>
      <c r="V22" s="132"/>
      <c r="W22" s="123"/>
      <c r="X22" s="128"/>
      <c r="Y22" s="17">
        <f t="shared" si="4"/>
        <v>0</v>
      </c>
      <c r="Z22" s="14">
        <f>COUNTIF($F$13:$F$42,9)</f>
        <v>0</v>
      </c>
      <c r="AA22" s="14">
        <f>COUNTIF($O$13:$O$42,9)</f>
        <v>0</v>
      </c>
    </row>
    <row r="23" spans="1:27" ht="21" customHeight="1">
      <c r="A23" s="39"/>
      <c r="B23" s="40"/>
      <c r="C23" s="40"/>
      <c r="D23" s="40"/>
      <c r="E23" s="73" t="str">
        <f t="shared" si="0"/>
        <v/>
      </c>
      <c r="F23" s="40"/>
      <c r="G23" s="6" t="str">
        <f t="shared" si="1"/>
        <v/>
      </c>
      <c r="H23" s="45"/>
      <c r="J23" s="39"/>
      <c r="K23" s="40"/>
      <c r="L23" s="40"/>
      <c r="M23" s="40"/>
      <c r="N23" s="73" t="str">
        <f t="shared" si="2"/>
        <v/>
      </c>
      <c r="O23" s="40"/>
      <c r="P23" s="6" t="str">
        <f t="shared" si="3"/>
        <v/>
      </c>
      <c r="Q23" s="45"/>
      <c r="S23" s="119"/>
      <c r="T23" s="62">
        <v>10</v>
      </c>
      <c r="U23" s="100" t="s">
        <v>37</v>
      </c>
      <c r="V23" s="130" t="s">
        <v>67</v>
      </c>
      <c r="W23" s="121" t="s">
        <v>51</v>
      </c>
      <c r="X23" s="129" t="s">
        <v>68</v>
      </c>
      <c r="Y23" s="16">
        <f t="shared" si="4"/>
        <v>0</v>
      </c>
      <c r="Z23" s="14">
        <f>COUNTIF($F$13:$F$42,10)</f>
        <v>0</v>
      </c>
      <c r="AA23" s="14">
        <f>COUNTIF($O$13:$O$42,10)</f>
        <v>0</v>
      </c>
    </row>
    <row r="24" spans="1:27" ht="21" customHeight="1">
      <c r="A24" s="33"/>
      <c r="B24" s="34"/>
      <c r="C24" s="34"/>
      <c r="D24" s="34"/>
      <c r="E24" s="70" t="str">
        <f t="shared" si="0"/>
        <v/>
      </c>
      <c r="F24" s="34"/>
      <c r="G24" s="3" t="str">
        <f t="shared" si="1"/>
        <v/>
      </c>
      <c r="H24" s="42"/>
      <c r="J24" s="33"/>
      <c r="K24" s="34"/>
      <c r="L24" s="34"/>
      <c r="M24" s="34"/>
      <c r="N24" s="70" t="str">
        <f t="shared" si="2"/>
        <v/>
      </c>
      <c r="O24" s="34">
        <v>29</v>
      </c>
      <c r="P24" s="3" t="str">
        <f t="shared" si="3"/>
        <v>走幅跳(女)</v>
      </c>
      <c r="Q24" s="42"/>
      <c r="S24" s="119"/>
      <c r="T24" s="63">
        <v>11</v>
      </c>
      <c r="U24" s="101" t="s">
        <v>39</v>
      </c>
      <c r="V24" s="131"/>
      <c r="W24" s="122"/>
      <c r="X24" s="127"/>
      <c r="Y24" s="17">
        <f t="shared" si="4"/>
        <v>0</v>
      </c>
      <c r="Z24" s="14">
        <f>COUNTIF($F$13:$F$42,11)</f>
        <v>0</v>
      </c>
      <c r="AA24" s="14">
        <f>COUNTIF($O$13:$O$42,11)</f>
        <v>0</v>
      </c>
    </row>
    <row r="25" spans="1:27" ht="21" customHeight="1">
      <c r="A25" s="33"/>
      <c r="B25" s="34"/>
      <c r="C25" s="34"/>
      <c r="D25" s="34"/>
      <c r="E25" s="70" t="str">
        <f t="shared" si="0"/>
        <v/>
      </c>
      <c r="F25" s="34"/>
      <c r="G25" s="3" t="str">
        <f t="shared" si="1"/>
        <v/>
      </c>
      <c r="H25" s="42"/>
      <c r="J25" s="33"/>
      <c r="K25" s="34"/>
      <c r="L25" s="34"/>
      <c r="M25" s="34"/>
      <c r="N25" s="70" t="str">
        <f t="shared" si="2"/>
        <v/>
      </c>
      <c r="O25" s="34"/>
      <c r="P25" s="3" t="str">
        <f t="shared" si="3"/>
        <v/>
      </c>
      <c r="Q25" s="42"/>
      <c r="S25" s="119"/>
      <c r="T25" s="63">
        <v>12</v>
      </c>
      <c r="U25" s="101" t="s">
        <v>40</v>
      </c>
      <c r="V25" s="131"/>
      <c r="W25" s="122"/>
      <c r="X25" s="127"/>
      <c r="Y25" s="17">
        <f t="shared" si="4"/>
        <v>0</v>
      </c>
      <c r="Z25" s="14">
        <f>COUNTIF($F$13:$F$42,12)</f>
        <v>0</v>
      </c>
      <c r="AA25" s="14">
        <f>COUNTIF($O$13:$O$42,12)</f>
        <v>0</v>
      </c>
    </row>
    <row r="26" spans="1:27" ht="21" customHeight="1">
      <c r="A26" s="33"/>
      <c r="B26" s="34"/>
      <c r="C26" s="34"/>
      <c r="D26" s="34"/>
      <c r="E26" s="70" t="str">
        <f t="shared" si="0"/>
        <v/>
      </c>
      <c r="F26" s="34"/>
      <c r="G26" s="3" t="str">
        <f t="shared" si="1"/>
        <v/>
      </c>
      <c r="H26" s="42"/>
      <c r="J26" s="33"/>
      <c r="K26" s="34"/>
      <c r="L26" s="34"/>
      <c r="M26" s="34"/>
      <c r="N26" s="70" t="str">
        <f t="shared" si="2"/>
        <v/>
      </c>
      <c r="O26" s="34"/>
      <c r="P26" s="3" t="str">
        <f t="shared" si="3"/>
        <v/>
      </c>
      <c r="Q26" s="42"/>
      <c r="S26" s="119"/>
      <c r="T26" s="63">
        <v>13</v>
      </c>
      <c r="U26" s="101" t="s">
        <v>69</v>
      </c>
      <c r="V26" s="131"/>
      <c r="W26" s="122"/>
      <c r="X26" s="127"/>
      <c r="Y26" s="17">
        <f t="shared" si="4"/>
        <v>0</v>
      </c>
      <c r="Z26" s="14">
        <f>COUNTIF($F$13:$F$42,13)</f>
        <v>0</v>
      </c>
      <c r="AA26" s="14">
        <f>COUNTIF($O$13:$O$42,13)</f>
        <v>0</v>
      </c>
    </row>
    <row r="27" spans="1:27" ht="21" customHeight="1" thickBot="1">
      <c r="A27" s="35"/>
      <c r="B27" s="36"/>
      <c r="C27" s="36"/>
      <c r="D27" s="36"/>
      <c r="E27" s="71" t="str">
        <f t="shared" si="0"/>
        <v/>
      </c>
      <c r="F27" s="36"/>
      <c r="G27" s="5" t="str">
        <f t="shared" si="1"/>
        <v/>
      </c>
      <c r="H27" s="43"/>
      <c r="J27" s="35"/>
      <c r="K27" s="36"/>
      <c r="L27" s="36"/>
      <c r="M27" s="36"/>
      <c r="N27" s="71" t="str">
        <f t="shared" si="2"/>
        <v/>
      </c>
      <c r="O27" s="36"/>
      <c r="P27" s="5" t="str">
        <f t="shared" si="3"/>
        <v/>
      </c>
      <c r="Q27" s="43"/>
      <c r="S27" s="119"/>
      <c r="T27" s="63">
        <v>14</v>
      </c>
      <c r="U27" s="101" t="s">
        <v>70</v>
      </c>
      <c r="V27" s="131"/>
      <c r="W27" s="122"/>
      <c r="X27" s="127"/>
      <c r="Y27" s="17">
        <f t="shared" si="4"/>
        <v>0</v>
      </c>
      <c r="Z27" s="14">
        <f>COUNTIF($F$13:$F$42,14)</f>
        <v>0</v>
      </c>
      <c r="AA27" s="14">
        <f>COUNTIF($O$13:$O$42,14)</f>
        <v>0</v>
      </c>
    </row>
    <row r="28" spans="1:27" ht="21" customHeight="1">
      <c r="A28" s="55"/>
      <c r="B28" s="32"/>
      <c r="C28" s="32"/>
      <c r="D28" s="32"/>
      <c r="E28" s="69" t="str">
        <f t="shared" si="0"/>
        <v/>
      </c>
      <c r="F28" s="32"/>
      <c r="G28" s="2" t="str">
        <f t="shared" si="1"/>
        <v/>
      </c>
      <c r="H28" s="41"/>
      <c r="J28" s="55"/>
      <c r="K28" s="32"/>
      <c r="L28" s="32"/>
      <c r="M28" s="32"/>
      <c r="N28" s="69" t="str">
        <f t="shared" si="2"/>
        <v/>
      </c>
      <c r="O28" s="32"/>
      <c r="P28" s="2" t="str">
        <f t="shared" si="3"/>
        <v/>
      </c>
      <c r="Q28" s="41"/>
      <c r="S28" s="119"/>
      <c r="T28" s="63">
        <v>15</v>
      </c>
      <c r="U28" s="101" t="s">
        <v>71</v>
      </c>
      <c r="V28" s="131"/>
      <c r="W28" s="122"/>
      <c r="X28" s="127"/>
      <c r="Y28" s="17">
        <f t="shared" si="4"/>
        <v>0</v>
      </c>
      <c r="Z28" s="14">
        <f>COUNTIF($F$13:$F$42,15)</f>
        <v>0</v>
      </c>
      <c r="AA28" s="14">
        <f>COUNTIF($O$13:$O$42,15)</f>
        <v>0</v>
      </c>
    </row>
    <row r="29" spans="1:27" ht="21" customHeight="1">
      <c r="A29" s="33"/>
      <c r="B29" s="34"/>
      <c r="C29" s="34"/>
      <c r="D29" s="34"/>
      <c r="E29" s="70" t="str">
        <f t="shared" si="0"/>
        <v/>
      </c>
      <c r="F29" s="34"/>
      <c r="G29" s="3" t="str">
        <f t="shared" si="1"/>
        <v/>
      </c>
      <c r="H29" s="42"/>
      <c r="J29" s="33"/>
      <c r="K29" s="34"/>
      <c r="L29" s="34"/>
      <c r="M29" s="34"/>
      <c r="N29" s="70" t="str">
        <f t="shared" si="2"/>
        <v/>
      </c>
      <c r="O29" s="34"/>
      <c r="P29" s="3" t="str">
        <f t="shared" si="3"/>
        <v/>
      </c>
      <c r="Q29" s="42"/>
      <c r="S29" s="119"/>
      <c r="T29" s="63">
        <v>16</v>
      </c>
      <c r="U29" s="105" t="s">
        <v>143</v>
      </c>
      <c r="V29" s="131"/>
      <c r="W29" s="122"/>
      <c r="X29" s="127"/>
      <c r="Y29" s="17">
        <f t="shared" si="4"/>
        <v>0</v>
      </c>
      <c r="Z29" s="14">
        <f>COUNTIF($F$13:$F$42,16)</f>
        <v>0</v>
      </c>
      <c r="AA29" s="14">
        <f>COUNTIF($O$13:$O$42,16)</f>
        <v>0</v>
      </c>
    </row>
    <row r="30" spans="1:27" ht="21" customHeight="1" thickBot="1">
      <c r="A30" s="33"/>
      <c r="B30" s="34"/>
      <c r="C30" s="34"/>
      <c r="D30" s="34"/>
      <c r="E30" s="70" t="str">
        <f t="shared" si="0"/>
        <v/>
      </c>
      <c r="F30" s="34"/>
      <c r="G30" s="3" t="str">
        <f t="shared" si="1"/>
        <v/>
      </c>
      <c r="H30" s="42"/>
      <c r="J30" s="33"/>
      <c r="K30" s="34"/>
      <c r="L30" s="34"/>
      <c r="M30" s="34"/>
      <c r="N30" s="70" t="str">
        <f t="shared" si="2"/>
        <v/>
      </c>
      <c r="O30" s="34"/>
      <c r="P30" s="3" t="str">
        <f t="shared" si="3"/>
        <v/>
      </c>
      <c r="Q30" s="42"/>
      <c r="S30" s="120"/>
      <c r="T30" s="63">
        <v>17</v>
      </c>
      <c r="U30" s="99" t="s">
        <v>138</v>
      </c>
      <c r="V30" s="133"/>
      <c r="W30" s="195"/>
      <c r="X30" s="196"/>
      <c r="Y30" s="17">
        <f t="shared" si="4"/>
        <v>0</v>
      </c>
      <c r="Z30" s="14">
        <f>COUNTIF($F$13:$F$42,17)</f>
        <v>0</v>
      </c>
      <c r="AA30" s="14">
        <f>COUNTIF($O$13:$O$42,17)</f>
        <v>0</v>
      </c>
    </row>
    <row r="31" spans="1:27" ht="21" customHeight="1">
      <c r="A31" s="33"/>
      <c r="B31" s="34"/>
      <c r="C31" s="34"/>
      <c r="D31" s="34"/>
      <c r="E31" s="70" t="str">
        <f t="shared" si="0"/>
        <v/>
      </c>
      <c r="F31" s="34"/>
      <c r="G31" s="3" t="str">
        <f t="shared" si="1"/>
        <v/>
      </c>
      <c r="H31" s="42"/>
      <c r="J31" s="33"/>
      <c r="K31" s="34"/>
      <c r="L31" s="34"/>
      <c r="M31" s="34"/>
      <c r="N31" s="70" t="str">
        <f t="shared" si="2"/>
        <v/>
      </c>
      <c r="O31" s="34"/>
      <c r="P31" s="3" t="str">
        <f t="shared" si="3"/>
        <v/>
      </c>
      <c r="Q31" s="42"/>
      <c r="S31" s="124" t="s">
        <v>31</v>
      </c>
      <c r="T31" s="65">
        <v>21</v>
      </c>
      <c r="U31" s="98" t="s">
        <v>41</v>
      </c>
      <c r="V31" s="134" t="s">
        <v>54</v>
      </c>
      <c r="W31" s="125" t="s">
        <v>51</v>
      </c>
      <c r="X31" s="126" t="s">
        <v>55</v>
      </c>
      <c r="Y31" s="20">
        <f t="shared" si="4"/>
        <v>0</v>
      </c>
      <c r="Z31" s="14">
        <f>COUNTIF($F$13:$F$42,21)</f>
        <v>0</v>
      </c>
      <c r="AA31" s="14">
        <f>COUNTIF($O$13:$O$42,21)</f>
        <v>0</v>
      </c>
    </row>
    <row r="32" spans="1:27" ht="21" customHeight="1" thickBot="1">
      <c r="A32" s="37"/>
      <c r="B32" s="38"/>
      <c r="C32" s="38"/>
      <c r="D32" s="38"/>
      <c r="E32" s="72" t="str">
        <f t="shared" si="0"/>
        <v/>
      </c>
      <c r="F32" s="38"/>
      <c r="G32" s="4" t="str">
        <f t="shared" si="1"/>
        <v/>
      </c>
      <c r="H32" s="44"/>
      <c r="J32" s="37"/>
      <c r="K32" s="38"/>
      <c r="L32" s="38"/>
      <c r="M32" s="38"/>
      <c r="N32" s="72" t="str">
        <f t="shared" si="2"/>
        <v/>
      </c>
      <c r="O32" s="38"/>
      <c r="P32" s="4" t="str">
        <f t="shared" si="3"/>
        <v/>
      </c>
      <c r="Q32" s="44"/>
      <c r="S32" s="119"/>
      <c r="T32" s="63">
        <v>22</v>
      </c>
      <c r="U32" s="101" t="s">
        <v>42</v>
      </c>
      <c r="V32" s="131"/>
      <c r="W32" s="122"/>
      <c r="X32" s="127"/>
      <c r="Y32" s="17">
        <f t="shared" si="4"/>
        <v>0</v>
      </c>
      <c r="Z32" s="14">
        <f>COUNTIF($F$13:$F$42,22)</f>
        <v>0</v>
      </c>
      <c r="AA32" s="14">
        <f>COUNTIF($O$13:$O$42,22)</f>
        <v>0</v>
      </c>
    </row>
    <row r="33" spans="1:27" ht="21" customHeight="1">
      <c r="A33" s="39"/>
      <c r="B33" s="40"/>
      <c r="C33" s="40"/>
      <c r="D33" s="40"/>
      <c r="E33" s="73" t="str">
        <f t="shared" si="0"/>
        <v/>
      </c>
      <c r="F33" s="40"/>
      <c r="G33" s="6" t="str">
        <f t="shared" si="1"/>
        <v/>
      </c>
      <c r="H33" s="45"/>
      <c r="J33" s="39"/>
      <c r="K33" s="40"/>
      <c r="L33" s="40"/>
      <c r="M33" s="40"/>
      <c r="N33" s="73" t="str">
        <f t="shared" si="2"/>
        <v/>
      </c>
      <c r="O33" s="40"/>
      <c r="P33" s="6" t="str">
        <f t="shared" si="3"/>
        <v/>
      </c>
      <c r="Q33" s="45"/>
      <c r="S33" s="119"/>
      <c r="T33" s="63">
        <v>23</v>
      </c>
      <c r="U33" s="101" t="s">
        <v>43</v>
      </c>
      <c r="V33" s="131"/>
      <c r="W33" s="122"/>
      <c r="X33" s="127"/>
      <c r="Y33" s="17">
        <f t="shared" si="4"/>
        <v>0</v>
      </c>
      <c r="Z33" s="14">
        <f>COUNTIF($F$13:$F$42,23)</f>
        <v>0</v>
      </c>
      <c r="AA33" s="14">
        <f>COUNTIF($O$13:$O$42,23)</f>
        <v>0</v>
      </c>
    </row>
    <row r="34" spans="1:27" ht="21" customHeight="1">
      <c r="A34" s="33"/>
      <c r="B34" s="34"/>
      <c r="C34" s="34"/>
      <c r="D34" s="34"/>
      <c r="E34" s="70" t="str">
        <f t="shared" si="0"/>
        <v/>
      </c>
      <c r="F34" s="34"/>
      <c r="G34" s="3" t="str">
        <f t="shared" si="1"/>
        <v/>
      </c>
      <c r="H34" s="42"/>
      <c r="J34" s="33"/>
      <c r="K34" s="34"/>
      <c r="L34" s="34"/>
      <c r="M34" s="34"/>
      <c r="N34" s="70" t="str">
        <f t="shared" si="2"/>
        <v/>
      </c>
      <c r="O34" s="34"/>
      <c r="P34" s="3" t="str">
        <f t="shared" si="3"/>
        <v/>
      </c>
      <c r="Q34" s="42"/>
      <c r="S34" s="119"/>
      <c r="T34" s="63">
        <v>24</v>
      </c>
      <c r="U34" s="101" t="s">
        <v>44</v>
      </c>
      <c r="V34" s="131"/>
      <c r="W34" s="122"/>
      <c r="X34" s="127"/>
      <c r="Y34" s="17">
        <f t="shared" si="4"/>
        <v>0</v>
      </c>
      <c r="Z34" s="14">
        <f>COUNTIF($F$13:$F$42,24)</f>
        <v>0</v>
      </c>
      <c r="AA34" s="14">
        <f>COUNTIF($O$13:$O$42,24)</f>
        <v>0</v>
      </c>
    </row>
    <row r="35" spans="1:27" ht="21" customHeight="1">
      <c r="A35" s="33"/>
      <c r="B35" s="34"/>
      <c r="C35" s="34"/>
      <c r="D35" s="34"/>
      <c r="E35" s="70" t="str">
        <f t="shared" si="0"/>
        <v/>
      </c>
      <c r="F35" s="34"/>
      <c r="G35" s="3" t="str">
        <f t="shared" si="1"/>
        <v/>
      </c>
      <c r="H35" s="42"/>
      <c r="J35" s="33"/>
      <c r="K35" s="34"/>
      <c r="L35" s="34"/>
      <c r="M35" s="34"/>
      <c r="N35" s="70" t="str">
        <f t="shared" si="2"/>
        <v/>
      </c>
      <c r="O35" s="34"/>
      <c r="P35" s="3" t="str">
        <f t="shared" si="3"/>
        <v/>
      </c>
      <c r="Q35" s="42"/>
      <c r="S35" s="119"/>
      <c r="T35" s="64">
        <v>25</v>
      </c>
      <c r="U35" s="105" t="s">
        <v>45</v>
      </c>
      <c r="V35" s="131"/>
      <c r="W35" s="122"/>
      <c r="X35" s="127"/>
      <c r="Y35" s="17">
        <f t="shared" si="4"/>
        <v>0</v>
      </c>
      <c r="Z35" s="14">
        <f>COUNTIF($F$13:$F$42,25)</f>
        <v>0</v>
      </c>
      <c r="AA35" s="14">
        <f>COUNTIF($O$13:$O$42,25)</f>
        <v>0</v>
      </c>
    </row>
    <row r="36" spans="1:27" ht="21" customHeight="1">
      <c r="A36" s="33"/>
      <c r="B36" s="34"/>
      <c r="C36" s="34"/>
      <c r="D36" s="34"/>
      <c r="E36" s="70" t="str">
        <f t="shared" si="0"/>
        <v/>
      </c>
      <c r="F36" s="34"/>
      <c r="G36" s="3" t="str">
        <f t="shared" si="1"/>
        <v/>
      </c>
      <c r="H36" s="42"/>
      <c r="J36" s="33"/>
      <c r="K36" s="34"/>
      <c r="L36" s="34"/>
      <c r="M36" s="34"/>
      <c r="N36" s="70" t="str">
        <f t="shared" si="2"/>
        <v/>
      </c>
      <c r="O36" s="34"/>
      <c r="P36" s="3" t="str">
        <f t="shared" si="3"/>
        <v/>
      </c>
      <c r="Q36" s="42"/>
      <c r="S36" s="119"/>
      <c r="T36" s="64">
        <v>26</v>
      </c>
      <c r="U36" s="102" t="s">
        <v>139</v>
      </c>
      <c r="V36" s="132"/>
      <c r="W36" s="123"/>
      <c r="X36" s="128"/>
      <c r="Y36" s="17">
        <f t="shared" si="4"/>
        <v>0</v>
      </c>
      <c r="Z36" s="14">
        <f>COUNTIF($F$13:$F$42,26)</f>
        <v>0</v>
      </c>
      <c r="AA36" s="14">
        <f>COUNTIF($O$13:$O$42,26)</f>
        <v>0</v>
      </c>
    </row>
    <row r="37" spans="1:27" ht="21" customHeight="1" thickBot="1">
      <c r="A37" s="35"/>
      <c r="B37" s="36"/>
      <c r="C37" s="36"/>
      <c r="D37" s="36"/>
      <c r="E37" s="71" t="str">
        <f t="shared" si="0"/>
        <v/>
      </c>
      <c r="F37" s="36"/>
      <c r="G37" s="5" t="str">
        <f t="shared" si="1"/>
        <v/>
      </c>
      <c r="H37" s="43"/>
      <c r="J37" s="35"/>
      <c r="K37" s="36"/>
      <c r="L37" s="36"/>
      <c r="M37" s="36"/>
      <c r="N37" s="71" t="str">
        <f t="shared" si="2"/>
        <v/>
      </c>
      <c r="O37" s="36"/>
      <c r="P37" s="5" t="str">
        <f t="shared" si="3"/>
        <v/>
      </c>
      <c r="Q37" s="43"/>
      <c r="S37" s="119"/>
      <c r="T37" s="62">
        <v>27</v>
      </c>
      <c r="U37" s="107" t="s">
        <v>141</v>
      </c>
      <c r="V37" s="130" t="s">
        <v>72</v>
      </c>
      <c r="W37" s="121" t="s">
        <v>73</v>
      </c>
      <c r="X37" s="129" t="s">
        <v>74</v>
      </c>
      <c r="Y37" s="16">
        <f t="shared" si="4"/>
        <v>0</v>
      </c>
      <c r="Z37" s="14">
        <f>COUNTIF($F$13:$F$42,27)</f>
        <v>0</v>
      </c>
      <c r="AA37" s="14">
        <f>COUNTIF($O$13:$O$42,27)</f>
        <v>0</v>
      </c>
    </row>
    <row r="38" spans="1:27" ht="21" customHeight="1">
      <c r="A38" s="55"/>
      <c r="B38" s="32"/>
      <c r="C38" s="32"/>
      <c r="D38" s="32"/>
      <c r="E38" s="69" t="str">
        <f t="shared" si="0"/>
        <v/>
      </c>
      <c r="F38" s="32"/>
      <c r="G38" s="2" t="str">
        <f t="shared" si="1"/>
        <v/>
      </c>
      <c r="H38" s="41"/>
      <c r="J38" s="55"/>
      <c r="K38" s="32"/>
      <c r="L38" s="32"/>
      <c r="M38" s="32"/>
      <c r="N38" s="69" t="str">
        <f t="shared" si="2"/>
        <v/>
      </c>
      <c r="O38" s="32"/>
      <c r="P38" s="2" t="str">
        <f t="shared" si="3"/>
        <v/>
      </c>
      <c r="Q38" s="41"/>
      <c r="S38" s="119"/>
      <c r="T38" s="63">
        <v>28</v>
      </c>
      <c r="U38" s="101" t="s">
        <v>46</v>
      </c>
      <c r="V38" s="131"/>
      <c r="W38" s="122"/>
      <c r="X38" s="127"/>
      <c r="Y38" s="17">
        <f t="shared" si="4"/>
        <v>0</v>
      </c>
      <c r="Z38" s="14">
        <f>COUNTIF($F$13:$F$42,28)</f>
        <v>0</v>
      </c>
      <c r="AA38" s="14">
        <f>COUNTIF($O$13:$O$42,28)</f>
        <v>0</v>
      </c>
    </row>
    <row r="39" spans="1:27" ht="21" customHeight="1">
      <c r="A39" s="33"/>
      <c r="B39" s="34"/>
      <c r="C39" s="34"/>
      <c r="D39" s="34"/>
      <c r="E39" s="70" t="str">
        <f t="shared" si="0"/>
        <v/>
      </c>
      <c r="F39" s="34"/>
      <c r="G39" s="3" t="str">
        <f t="shared" si="1"/>
        <v/>
      </c>
      <c r="H39" s="42"/>
      <c r="J39" s="33"/>
      <c r="K39" s="34"/>
      <c r="L39" s="34"/>
      <c r="M39" s="34"/>
      <c r="N39" s="70" t="str">
        <f t="shared" si="2"/>
        <v/>
      </c>
      <c r="O39" s="34"/>
      <c r="P39" s="3" t="str">
        <f t="shared" si="3"/>
        <v/>
      </c>
      <c r="Q39" s="42"/>
      <c r="S39" s="119"/>
      <c r="T39" s="66">
        <v>29</v>
      </c>
      <c r="U39" s="102" t="s">
        <v>140</v>
      </c>
      <c r="V39" s="132"/>
      <c r="W39" s="123"/>
      <c r="X39" s="128"/>
      <c r="Y39" s="18">
        <f t="shared" si="4"/>
        <v>1</v>
      </c>
      <c r="Z39" s="14">
        <f>COUNTIF($F$13:$F$42,29)</f>
        <v>0</v>
      </c>
      <c r="AA39" s="14">
        <f>COUNTIF($O$13:$O$42,29)</f>
        <v>1</v>
      </c>
    </row>
    <row r="40" spans="1:27" ht="21" customHeight="1">
      <c r="A40" s="33"/>
      <c r="B40" s="34"/>
      <c r="C40" s="34"/>
      <c r="D40" s="34"/>
      <c r="E40" s="70" t="str">
        <f t="shared" si="0"/>
        <v/>
      </c>
      <c r="F40" s="34"/>
      <c r="G40" s="3" t="str">
        <f t="shared" si="1"/>
        <v/>
      </c>
      <c r="H40" s="42"/>
      <c r="J40" s="33"/>
      <c r="K40" s="34"/>
      <c r="L40" s="34"/>
      <c r="M40" s="34"/>
      <c r="N40" s="70" t="str">
        <f t="shared" si="2"/>
        <v/>
      </c>
      <c r="O40" s="34"/>
      <c r="P40" s="3" t="str">
        <f t="shared" si="3"/>
        <v/>
      </c>
      <c r="Q40" s="42"/>
      <c r="S40" s="119"/>
      <c r="T40" s="67">
        <v>30</v>
      </c>
      <c r="U40" s="100" t="s">
        <v>47</v>
      </c>
      <c r="V40" s="130" t="s">
        <v>75</v>
      </c>
      <c r="W40" s="121" t="s">
        <v>51</v>
      </c>
      <c r="X40" s="129" t="s">
        <v>76</v>
      </c>
      <c r="Y40" s="58">
        <f t="shared" si="4"/>
        <v>0</v>
      </c>
      <c r="Z40" s="14">
        <f>COUNTIF($F$13:$F$42,30)</f>
        <v>0</v>
      </c>
      <c r="AA40" s="14">
        <f>COUNTIF($O$13:$O$42,30)</f>
        <v>0</v>
      </c>
    </row>
    <row r="41" spans="1:27" ht="21" customHeight="1">
      <c r="A41" s="33"/>
      <c r="B41" s="34"/>
      <c r="C41" s="34"/>
      <c r="D41" s="34"/>
      <c r="E41" s="70" t="str">
        <f t="shared" si="0"/>
        <v/>
      </c>
      <c r="F41" s="34"/>
      <c r="G41" s="3" t="str">
        <f t="shared" si="1"/>
        <v/>
      </c>
      <c r="H41" s="42"/>
      <c r="J41" s="33"/>
      <c r="K41" s="34"/>
      <c r="L41" s="34"/>
      <c r="M41" s="34"/>
      <c r="N41" s="70" t="str">
        <f t="shared" si="2"/>
        <v/>
      </c>
      <c r="O41" s="34"/>
      <c r="P41" s="3" t="str">
        <f t="shared" si="3"/>
        <v/>
      </c>
      <c r="Q41" s="42"/>
      <c r="S41" s="119"/>
      <c r="T41" s="63">
        <v>31</v>
      </c>
      <c r="U41" s="101" t="s">
        <v>48</v>
      </c>
      <c r="V41" s="131"/>
      <c r="W41" s="122"/>
      <c r="X41" s="127"/>
      <c r="Y41" s="17">
        <f t="shared" si="4"/>
        <v>0</v>
      </c>
      <c r="Z41" s="14">
        <f>COUNTIF($F$13:$F$42,31)</f>
        <v>0</v>
      </c>
      <c r="AA41" s="14">
        <f>COUNTIF($O$13:$O$42,31)</f>
        <v>0</v>
      </c>
    </row>
    <row r="42" spans="1:27" ht="21" customHeight="1" thickBot="1">
      <c r="A42" s="37"/>
      <c r="B42" s="38"/>
      <c r="C42" s="38"/>
      <c r="D42" s="38"/>
      <c r="E42" s="72" t="str">
        <f t="shared" si="0"/>
        <v/>
      </c>
      <c r="F42" s="38"/>
      <c r="G42" s="4" t="str">
        <f t="shared" si="1"/>
        <v/>
      </c>
      <c r="H42" s="44"/>
      <c r="J42" s="37"/>
      <c r="K42" s="38"/>
      <c r="L42" s="38"/>
      <c r="M42" s="38"/>
      <c r="N42" s="72" t="str">
        <f t="shared" si="2"/>
        <v/>
      </c>
      <c r="O42" s="38"/>
      <c r="P42" s="4" t="str">
        <f t="shared" si="3"/>
        <v/>
      </c>
      <c r="Q42" s="44"/>
      <c r="S42" s="119"/>
      <c r="T42" s="63">
        <v>32</v>
      </c>
      <c r="U42" s="101" t="s">
        <v>77</v>
      </c>
      <c r="V42" s="131"/>
      <c r="W42" s="122"/>
      <c r="X42" s="127"/>
      <c r="Y42" s="17">
        <f t="shared" si="4"/>
        <v>0</v>
      </c>
      <c r="Z42" s="14">
        <f>COUNTIF($F$13:$F$42,32)</f>
        <v>0</v>
      </c>
      <c r="AA42" s="14">
        <f>COUNTIF($O$13:$O$42,32)</f>
        <v>0</v>
      </c>
    </row>
    <row r="43" spans="1:27" ht="21" customHeight="1" thickBot="1">
      <c r="S43" s="120"/>
      <c r="T43" s="63">
        <v>33</v>
      </c>
      <c r="U43" s="108" t="s">
        <v>142</v>
      </c>
      <c r="V43" s="133"/>
      <c r="W43" s="195"/>
      <c r="X43" s="196"/>
      <c r="Y43" s="17">
        <f t="shared" si="4"/>
        <v>0</v>
      </c>
      <c r="Z43" s="14">
        <f>COUNTIF($F$13:$F$42,33)</f>
        <v>0</v>
      </c>
      <c r="AA43" s="14">
        <f>COUNTIF($O$13:$O$42,33)</f>
        <v>0</v>
      </c>
    </row>
    <row r="44" spans="1:27" ht="21" customHeight="1" thickBot="1">
      <c r="A44" s="151" t="s">
        <v>24</v>
      </c>
      <c r="B44" s="152"/>
      <c r="S44" s="51" t="s">
        <v>30</v>
      </c>
      <c r="T44" s="65">
        <v>18</v>
      </c>
      <c r="U44" s="98" t="s">
        <v>49</v>
      </c>
      <c r="V44" s="134" t="s">
        <v>56</v>
      </c>
      <c r="W44" s="197" t="s">
        <v>50</v>
      </c>
      <c r="X44" s="199">
        <v>4321</v>
      </c>
      <c r="Y44" s="20">
        <f t="shared" si="4"/>
        <v>0</v>
      </c>
      <c r="Z44" s="14">
        <f>COUNTIF($F$46:$F$63,18)</f>
        <v>0</v>
      </c>
      <c r="AA44" s="14">
        <f>COUNTIF($O$46:$O$63,18)</f>
        <v>0</v>
      </c>
    </row>
    <row r="45" spans="1:27" s="91" customFormat="1" ht="33" customHeight="1" thickBot="1">
      <c r="A45" s="87" t="s">
        <v>64</v>
      </c>
      <c r="B45" s="88" t="s">
        <v>3</v>
      </c>
      <c r="C45" s="88" t="s">
        <v>6</v>
      </c>
      <c r="D45" s="88" t="s">
        <v>7</v>
      </c>
      <c r="E45" s="88" t="s">
        <v>8</v>
      </c>
      <c r="F45" s="88" t="s">
        <v>9</v>
      </c>
      <c r="G45" s="89" t="s">
        <v>10</v>
      </c>
      <c r="H45" s="90" t="s">
        <v>5</v>
      </c>
      <c r="J45" s="87" t="s">
        <v>64</v>
      </c>
      <c r="K45" s="88" t="s">
        <v>3</v>
      </c>
      <c r="L45" s="88" t="s">
        <v>6</v>
      </c>
      <c r="M45" s="88" t="s">
        <v>7</v>
      </c>
      <c r="N45" s="88" t="s">
        <v>8</v>
      </c>
      <c r="O45" s="88" t="s">
        <v>9</v>
      </c>
      <c r="P45" s="89" t="s">
        <v>10</v>
      </c>
      <c r="Q45" s="90" t="s">
        <v>5</v>
      </c>
      <c r="S45" s="97" t="s">
        <v>31</v>
      </c>
      <c r="T45" s="68">
        <v>34</v>
      </c>
      <c r="U45" s="99" t="s">
        <v>78</v>
      </c>
      <c r="V45" s="133"/>
      <c r="W45" s="198"/>
      <c r="X45" s="200"/>
      <c r="Y45" s="19">
        <f t="shared" si="4"/>
        <v>0</v>
      </c>
      <c r="Z45" s="14">
        <f>COUNTIF($F$46:$F$63,34)</f>
        <v>0</v>
      </c>
      <c r="AA45" s="14">
        <f>COUNTIF($O$46:$O$63,34)</f>
        <v>0</v>
      </c>
    </row>
    <row r="46" spans="1:27" ht="21" customHeight="1">
      <c r="A46" s="55"/>
      <c r="B46" s="32"/>
      <c r="C46" s="163"/>
      <c r="D46" s="32"/>
      <c r="E46" s="166" t="str">
        <f t="shared" ref="E46:E63" si="5">IF(B46="","",$C$4)</f>
        <v/>
      </c>
      <c r="F46" s="163"/>
      <c r="G46" s="157" t="str">
        <f>IF(F46="","",VLOOKUP(F46,$T$44:$U$45,2,0))</f>
        <v/>
      </c>
      <c r="H46" s="160"/>
      <c r="J46" s="55"/>
      <c r="K46" s="32"/>
      <c r="L46" s="163"/>
      <c r="M46" s="32"/>
      <c r="N46" s="166" t="str">
        <f t="shared" ref="N46:N63" si="6">IF(K46="","",$C$4)</f>
        <v/>
      </c>
      <c r="O46" s="163"/>
      <c r="P46" s="157" t="str">
        <f>IF(O46="","",VLOOKUP(O46,$T$44:$U$45,2,0))</f>
        <v/>
      </c>
      <c r="Q46" s="160"/>
      <c r="Y46" s="14"/>
      <c r="AA46" s="1"/>
    </row>
    <row r="47" spans="1:27" ht="21" customHeight="1">
      <c r="A47" s="33"/>
      <c r="B47" s="34"/>
      <c r="C47" s="164"/>
      <c r="D47" s="34"/>
      <c r="E47" s="167" t="str">
        <f t="shared" si="5"/>
        <v/>
      </c>
      <c r="F47" s="164"/>
      <c r="G47" s="158"/>
      <c r="H47" s="161"/>
      <c r="J47" s="33"/>
      <c r="K47" s="34"/>
      <c r="L47" s="164"/>
      <c r="M47" s="34"/>
      <c r="N47" s="167" t="str">
        <f t="shared" si="6"/>
        <v/>
      </c>
      <c r="O47" s="164"/>
      <c r="P47" s="158"/>
      <c r="Q47" s="161"/>
      <c r="Y47" s="14"/>
      <c r="AA47" s="91"/>
    </row>
    <row r="48" spans="1:27" ht="21" customHeight="1">
      <c r="A48" s="33"/>
      <c r="B48" s="34"/>
      <c r="C48" s="164"/>
      <c r="D48" s="34"/>
      <c r="E48" s="167"/>
      <c r="F48" s="164"/>
      <c r="G48" s="158"/>
      <c r="H48" s="161"/>
      <c r="J48" s="33"/>
      <c r="K48" s="34"/>
      <c r="L48" s="164"/>
      <c r="M48" s="34"/>
      <c r="N48" s="167"/>
      <c r="O48" s="164"/>
      <c r="P48" s="158"/>
      <c r="Q48" s="161"/>
      <c r="Y48" s="14"/>
      <c r="AA48" s="91"/>
    </row>
    <row r="49" spans="1:27" ht="21" customHeight="1">
      <c r="A49" s="33"/>
      <c r="B49" s="34"/>
      <c r="C49" s="164"/>
      <c r="D49" s="34"/>
      <c r="E49" s="167"/>
      <c r="F49" s="164"/>
      <c r="G49" s="158"/>
      <c r="H49" s="161"/>
      <c r="J49" s="33"/>
      <c r="K49" s="34"/>
      <c r="L49" s="164"/>
      <c r="M49" s="34"/>
      <c r="N49" s="167"/>
      <c r="O49" s="164"/>
      <c r="P49" s="158"/>
      <c r="Q49" s="161"/>
      <c r="Y49" s="14"/>
      <c r="AA49" s="91"/>
    </row>
    <row r="50" spans="1:27" ht="21" customHeight="1">
      <c r="A50" s="33"/>
      <c r="B50" s="34"/>
      <c r="C50" s="164"/>
      <c r="D50" s="34"/>
      <c r="E50" s="167" t="str">
        <f t="shared" si="5"/>
        <v/>
      </c>
      <c r="F50" s="164"/>
      <c r="G50" s="158"/>
      <c r="H50" s="161"/>
      <c r="J50" s="33"/>
      <c r="K50" s="34"/>
      <c r="L50" s="164"/>
      <c r="M50" s="34"/>
      <c r="N50" s="167" t="str">
        <f t="shared" si="6"/>
        <v/>
      </c>
      <c r="O50" s="164"/>
      <c r="P50" s="158"/>
      <c r="Q50" s="161"/>
      <c r="S50" s="91"/>
      <c r="U50" s="91"/>
      <c r="Y50" s="14"/>
      <c r="AA50" s="1"/>
    </row>
    <row r="51" spans="1:27" ht="21" customHeight="1" thickBot="1">
      <c r="A51" s="37"/>
      <c r="B51" s="38"/>
      <c r="C51" s="165"/>
      <c r="D51" s="38"/>
      <c r="E51" s="168" t="str">
        <f t="shared" si="5"/>
        <v/>
      </c>
      <c r="F51" s="165"/>
      <c r="G51" s="159"/>
      <c r="H51" s="162"/>
      <c r="J51" s="37"/>
      <c r="K51" s="38"/>
      <c r="L51" s="165"/>
      <c r="M51" s="38"/>
      <c r="N51" s="168" t="str">
        <f t="shared" si="6"/>
        <v/>
      </c>
      <c r="O51" s="165"/>
      <c r="P51" s="159"/>
      <c r="Q51" s="162"/>
      <c r="Y51" s="14"/>
      <c r="AA51" s="1"/>
    </row>
    <row r="52" spans="1:27" ht="21" customHeight="1">
      <c r="A52" s="55"/>
      <c r="B52" s="32"/>
      <c r="C52" s="163"/>
      <c r="D52" s="32"/>
      <c r="E52" s="166" t="str">
        <f t="shared" si="5"/>
        <v/>
      </c>
      <c r="F52" s="163"/>
      <c r="G52" s="157" t="str">
        <f t="shared" ref="G52" si="7">IF(F52="","",VLOOKUP(F52,$T$44:$U$45,2,0))</f>
        <v/>
      </c>
      <c r="H52" s="160"/>
      <c r="J52" s="55"/>
      <c r="K52" s="32"/>
      <c r="L52" s="163"/>
      <c r="M52" s="32"/>
      <c r="N52" s="166" t="str">
        <f t="shared" si="6"/>
        <v/>
      </c>
      <c r="O52" s="163"/>
      <c r="P52" s="157" t="str">
        <f t="shared" ref="P52" si="8">IF(O52="","",VLOOKUP(O52,$T$44:$U$45,2,0))</f>
        <v/>
      </c>
      <c r="Q52" s="160"/>
      <c r="Y52" s="14"/>
      <c r="AA52" s="1"/>
    </row>
    <row r="53" spans="1:27" ht="21" customHeight="1">
      <c r="A53" s="33"/>
      <c r="B53" s="34"/>
      <c r="C53" s="164"/>
      <c r="D53" s="34"/>
      <c r="E53" s="167" t="str">
        <f t="shared" si="5"/>
        <v/>
      </c>
      <c r="F53" s="164"/>
      <c r="G53" s="158"/>
      <c r="H53" s="161"/>
      <c r="J53" s="33"/>
      <c r="K53" s="34"/>
      <c r="L53" s="164"/>
      <c r="M53" s="34"/>
      <c r="N53" s="167" t="str">
        <f t="shared" si="6"/>
        <v/>
      </c>
      <c r="O53" s="164"/>
      <c r="P53" s="158"/>
      <c r="Q53" s="161"/>
      <c r="Y53" s="14"/>
      <c r="AA53" s="1"/>
    </row>
    <row r="54" spans="1:27" ht="21" customHeight="1">
      <c r="A54" s="33"/>
      <c r="B54" s="34"/>
      <c r="C54" s="164"/>
      <c r="D54" s="34"/>
      <c r="E54" s="167"/>
      <c r="F54" s="164"/>
      <c r="G54" s="158"/>
      <c r="H54" s="161"/>
      <c r="J54" s="33"/>
      <c r="K54" s="34"/>
      <c r="L54" s="164"/>
      <c r="M54" s="34"/>
      <c r="N54" s="167"/>
      <c r="O54" s="164"/>
      <c r="P54" s="158"/>
      <c r="Q54" s="161"/>
      <c r="Y54" s="14"/>
      <c r="AA54" s="1"/>
    </row>
    <row r="55" spans="1:27" ht="21" customHeight="1">
      <c r="A55" s="33"/>
      <c r="B55" s="34"/>
      <c r="C55" s="164"/>
      <c r="D55" s="34"/>
      <c r="E55" s="167"/>
      <c r="F55" s="164"/>
      <c r="G55" s="158"/>
      <c r="H55" s="161"/>
      <c r="J55" s="33"/>
      <c r="K55" s="34"/>
      <c r="L55" s="164"/>
      <c r="M55" s="34"/>
      <c r="N55" s="167"/>
      <c r="O55" s="164"/>
      <c r="P55" s="158"/>
      <c r="Q55" s="161"/>
      <c r="Y55" s="14"/>
      <c r="AA55" s="1"/>
    </row>
    <row r="56" spans="1:27" ht="21" customHeight="1">
      <c r="A56" s="33"/>
      <c r="B56" s="34"/>
      <c r="C56" s="164"/>
      <c r="D56" s="34"/>
      <c r="E56" s="167" t="str">
        <f t="shared" si="5"/>
        <v/>
      </c>
      <c r="F56" s="164"/>
      <c r="G56" s="158"/>
      <c r="H56" s="161"/>
      <c r="J56" s="33"/>
      <c r="K56" s="34"/>
      <c r="L56" s="164"/>
      <c r="M56" s="34"/>
      <c r="N56" s="167" t="str">
        <f t="shared" si="6"/>
        <v/>
      </c>
      <c r="O56" s="164"/>
      <c r="P56" s="158"/>
      <c r="Q56" s="161"/>
      <c r="Y56" s="14"/>
      <c r="AA56" s="1"/>
    </row>
    <row r="57" spans="1:27" ht="21" customHeight="1" thickBot="1">
      <c r="A57" s="37"/>
      <c r="B57" s="38"/>
      <c r="C57" s="165"/>
      <c r="D57" s="38"/>
      <c r="E57" s="168" t="str">
        <f t="shared" si="5"/>
        <v/>
      </c>
      <c r="F57" s="165"/>
      <c r="G57" s="159"/>
      <c r="H57" s="162"/>
      <c r="J57" s="37"/>
      <c r="K57" s="38"/>
      <c r="L57" s="165"/>
      <c r="M57" s="38"/>
      <c r="N57" s="168" t="str">
        <f t="shared" si="6"/>
        <v/>
      </c>
      <c r="O57" s="165"/>
      <c r="P57" s="159"/>
      <c r="Q57" s="162"/>
      <c r="Y57" s="14"/>
      <c r="AA57" s="1"/>
    </row>
    <row r="58" spans="1:27" ht="21" customHeight="1">
      <c r="A58" s="55"/>
      <c r="B58" s="32"/>
      <c r="C58" s="163"/>
      <c r="D58" s="32"/>
      <c r="E58" s="166" t="str">
        <f t="shared" si="5"/>
        <v/>
      </c>
      <c r="F58" s="163"/>
      <c r="G58" s="157" t="str">
        <f t="shared" ref="G58" si="9">IF(F58="","",VLOOKUP(F58,$T$44:$U$45,2,0))</f>
        <v/>
      </c>
      <c r="H58" s="160"/>
      <c r="J58" s="55"/>
      <c r="K58" s="32"/>
      <c r="L58" s="163"/>
      <c r="M58" s="32"/>
      <c r="N58" s="166" t="str">
        <f t="shared" si="6"/>
        <v/>
      </c>
      <c r="O58" s="163"/>
      <c r="P58" s="157" t="str">
        <f t="shared" ref="P58" si="10">IF(O58="","",VLOOKUP(O58,$T$44:$U$45,2,0))</f>
        <v/>
      </c>
      <c r="Q58" s="160"/>
      <c r="Y58" s="14"/>
      <c r="AA58" s="1"/>
    </row>
    <row r="59" spans="1:27" ht="21" customHeight="1">
      <c r="A59" s="39"/>
      <c r="B59" s="40"/>
      <c r="C59" s="164"/>
      <c r="D59" s="40"/>
      <c r="E59" s="167"/>
      <c r="F59" s="164"/>
      <c r="G59" s="158"/>
      <c r="H59" s="161"/>
      <c r="J59" s="39"/>
      <c r="K59" s="40"/>
      <c r="L59" s="164"/>
      <c r="M59" s="40"/>
      <c r="N59" s="167"/>
      <c r="O59" s="164"/>
      <c r="P59" s="158"/>
      <c r="Q59" s="161"/>
      <c r="Y59" s="14"/>
      <c r="AA59" s="1"/>
    </row>
    <row r="60" spans="1:27" ht="21" customHeight="1">
      <c r="A60" s="39"/>
      <c r="B60" s="40"/>
      <c r="C60" s="164"/>
      <c r="D60" s="40"/>
      <c r="E60" s="167"/>
      <c r="F60" s="164"/>
      <c r="G60" s="158"/>
      <c r="H60" s="161"/>
      <c r="J60" s="39"/>
      <c r="K60" s="40"/>
      <c r="L60" s="164"/>
      <c r="M60" s="40"/>
      <c r="N60" s="167"/>
      <c r="O60" s="164"/>
      <c r="P60" s="158"/>
      <c r="Q60" s="161"/>
      <c r="Y60" s="14"/>
      <c r="AA60" s="1"/>
    </row>
    <row r="61" spans="1:27" ht="21" customHeight="1">
      <c r="A61" s="33"/>
      <c r="B61" s="34"/>
      <c r="C61" s="164"/>
      <c r="D61" s="34"/>
      <c r="E61" s="167" t="str">
        <f t="shared" si="5"/>
        <v/>
      </c>
      <c r="F61" s="164"/>
      <c r="G61" s="158"/>
      <c r="H61" s="161"/>
      <c r="J61" s="33"/>
      <c r="K61" s="34"/>
      <c r="L61" s="164"/>
      <c r="M61" s="34"/>
      <c r="N61" s="167" t="str">
        <f t="shared" si="6"/>
        <v/>
      </c>
      <c r="O61" s="164"/>
      <c r="P61" s="158"/>
      <c r="Q61" s="161"/>
      <c r="Y61" s="14"/>
      <c r="AA61" s="1"/>
    </row>
    <row r="62" spans="1:27" ht="21" customHeight="1">
      <c r="A62" s="33"/>
      <c r="B62" s="34"/>
      <c r="C62" s="164"/>
      <c r="D62" s="34"/>
      <c r="E62" s="167" t="str">
        <f t="shared" si="5"/>
        <v/>
      </c>
      <c r="F62" s="164"/>
      <c r="G62" s="158"/>
      <c r="H62" s="161"/>
      <c r="J62" s="33"/>
      <c r="K62" s="34"/>
      <c r="L62" s="164"/>
      <c r="M62" s="34"/>
      <c r="N62" s="167" t="str">
        <f t="shared" si="6"/>
        <v/>
      </c>
      <c r="O62" s="164"/>
      <c r="P62" s="158"/>
      <c r="Q62" s="161"/>
      <c r="Y62" s="14"/>
      <c r="AA62" s="1"/>
    </row>
    <row r="63" spans="1:27" ht="21" customHeight="1" thickBot="1">
      <c r="A63" s="37"/>
      <c r="B63" s="38"/>
      <c r="C63" s="165"/>
      <c r="D63" s="38"/>
      <c r="E63" s="168" t="str">
        <f t="shared" si="5"/>
        <v/>
      </c>
      <c r="F63" s="165"/>
      <c r="G63" s="159"/>
      <c r="H63" s="162"/>
      <c r="J63" s="37"/>
      <c r="K63" s="38"/>
      <c r="L63" s="165"/>
      <c r="M63" s="38"/>
      <c r="N63" s="168" t="str">
        <f t="shared" si="6"/>
        <v/>
      </c>
      <c r="O63" s="165"/>
      <c r="P63" s="159"/>
      <c r="Q63" s="162"/>
      <c r="Y63" s="14"/>
      <c r="AA63" s="1"/>
    </row>
    <row r="64" spans="1:27" ht="22.5" customHeight="1">
      <c r="Y64" s="14"/>
      <c r="AA64" s="1"/>
    </row>
    <row r="65" spans="25:27">
      <c r="Y65" s="14"/>
      <c r="AA65" s="1"/>
    </row>
    <row r="66" spans="25:27">
      <c r="Y66" s="14"/>
      <c r="AA66" s="1"/>
    </row>
    <row r="67" spans="25:27">
      <c r="Y67" s="14"/>
      <c r="AA67" s="1"/>
    </row>
    <row r="68" spans="25:27">
      <c r="Y68" s="14"/>
      <c r="AA68" s="1"/>
    </row>
    <row r="69" spans="25:27">
      <c r="Y69" s="14"/>
      <c r="AA69" s="1"/>
    </row>
    <row r="70" spans="25:27">
      <c r="Y70" s="14"/>
      <c r="AA70" s="1"/>
    </row>
    <row r="71" spans="25:27">
      <c r="Y71" s="14"/>
      <c r="AA71" s="1"/>
    </row>
    <row r="72" spans="25:27">
      <c r="Y72" s="14"/>
      <c r="AA72" s="1"/>
    </row>
    <row r="73" spans="25:27">
      <c r="Y73" s="14"/>
      <c r="AA73" s="1"/>
    </row>
    <row r="74" spans="25:27">
      <c r="Y74" s="14"/>
      <c r="AA74" s="1"/>
    </row>
    <row r="75" spans="25:27">
      <c r="Y75" s="14"/>
      <c r="AA75" s="1"/>
    </row>
    <row r="76" spans="25:27">
      <c r="Y76" s="14"/>
      <c r="AA76" s="1"/>
    </row>
    <row r="77" spans="25:27">
      <c r="Y77" s="14"/>
      <c r="AA77" s="1"/>
    </row>
    <row r="78" spans="25:27">
      <c r="Y78" s="14"/>
      <c r="AA78" s="1"/>
    </row>
    <row r="79" spans="25:27">
      <c r="Y79" s="14"/>
      <c r="AA79" s="1"/>
    </row>
    <row r="80" spans="25:27">
      <c r="AA80" s="1"/>
    </row>
    <row r="81" spans="27:27">
      <c r="AA81" s="1"/>
    </row>
  </sheetData>
  <sheetProtection password="D1C8" sheet="1" objects="1" scenarios="1"/>
  <mergeCells count="88">
    <mergeCell ref="W23:W30"/>
    <mergeCell ref="X23:X30"/>
    <mergeCell ref="V23:V30"/>
    <mergeCell ref="W44:W45"/>
    <mergeCell ref="X44:X45"/>
    <mergeCell ref="V44:V45"/>
    <mergeCell ref="W40:W43"/>
    <mergeCell ref="X40:X43"/>
    <mergeCell ref="D5:E5"/>
    <mergeCell ref="G4:H4"/>
    <mergeCell ref="L4:M4"/>
    <mergeCell ref="L5:M5"/>
    <mergeCell ref="L6:M6"/>
    <mergeCell ref="C4:E4"/>
    <mergeCell ref="J4:J7"/>
    <mergeCell ref="H46:H51"/>
    <mergeCell ref="B10:B12"/>
    <mergeCell ref="C6:E6"/>
    <mergeCell ref="C7:E7"/>
    <mergeCell ref="N4:O4"/>
    <mergeCell ref="N5:O5"/>
    <mergeCell ref="N6:O7"/>
    <mergeCell ref="A44:B44"/>
    <mergeCell ref="C46:C51"/>
    <mergeCell ref="E46:E51"/>
    <mergeCell ref="F46:F51"/>
    <mergeCell ref="G46:G51"/>
    <mergeCell ref="L46:L51"/>
    <mergeCell ref="N46:N51"/>
    <mergeCell ref="O46:O51"/>
    <mergeCell ref="N10:N12"/>
    <mergeCell ref="C58:C63"/>
    <mergeCell ref="E58:E63"/>
    <mergeCell ref="F58:F63"/>
    <mergeCell ref="G58:G63"/>
    <mergeCell ref="H58:H63"/>
    <mergeCell ref="C52:C57"/>
    <mergeCell ref="E52:E57"/>
    <mergeCell ref="F52:F57"/>
    <mergeCell ref="G52:G57"/>
    <mergeCell ref="H52:H57"/>
    <mergeCell ref="P46:P51"/>
    <mergeCell ref="Q46:Q51"/>
    <mergeCell ref="L58:L63"/>
    <mergeCell ref="N58:N63"/>
    <mergeCell ref="O58:O63"/>
    <mergeCell ref="P58:P63"/>
    <mergeCell ref="Q58:Q63"/>
    <mergeCell ref="L52:L57"/>
    <mergeCell ref="N52:N57"/>
    <mergeCell ref="O52:O57"/>
    <mergeCell ref="P52:P57"/>
    <mergeCell ref="Q52:Q57"/>
    <mergeCell ref="A10:A12"/>
    <mergeCell ref="A9:B9"/>
    <mergeCell ref="G6:G7"/>
    <mergeCell ref="H6:H7"/>
    <mergeCell ref="C10:C12"/>
    <mergeCell ref="D10:D12"/>
    <mergeCell ref="E10:E12"/>
    <mergeCell ref="F10:F12"/>
    <mergeCell ref="G10:G12"/>
    <mergeCell ref="H10:H12"/>
    <mergeCell ref="P6:P7"/>
    <mergeCell ref="L7:M7"/>
    <mergeCell ref="P10:P12"/>
    <mergeCell ref="Q10:Q12"/>
    <mergeCell ref="J10:J12"/>
    <mergeCell ref="K10:K12"/>
    <mergeCell ref="L10:L12"/>
    <mergeCell ref="M10:M12"/>
    <mergeCell ref="O10:O12"/>
    <mergeCell ref="V13:X13"/>
    <mergeCell ref="S14:S30"/>
    <mergeCell ref="W14:W19"/>
    <mergeCell ref="S31:S43"/>
    <mergeCell ref="W31:W36"/>
    <mergeCell ref="X31:X36"/>
    <mergeCell ref="W37:W39"/>
    <mergeCell ref="X37:X39"/>
    <mergeCell ref="W20:W22"/>
    <mergeCell ref="X20:X22"/>
    <mergeCell ref="V20:V22"/>
    <mergeCell ref="X14:X19"/>
    <mergeCell ref="V14:V19"/>
    <mergeCell ref="V37:V39"/>
    <mergeCell ref="V40:V43"/>
    <mergeCell ref="V31:V36"/>
  </mergeCells>
  <phoneticPr fontId="1"/>
  <conditionalFormatting sqref="Y44:Y45">
    <cfRule type="cellIs" dxfId="5" priority="1" operator="greaterThan">
      <formula>2</formula>
    </cfRule>
  </conditionalFormatting>
  <conditionalFormatting sqref="Y14:Y19 Y31:Y36">
    <cfRule type="cellIs" dxfId="4" priority="3" operator="greaterThan">
      <formula>3</formula>
    </cfRule>
  </conditionalFormatting>
  <conditionalFormatting sqref="Y37:Y43 Y20:Y30">
    <cfRule type="cellIs" dxfId="3" priority="2" operator="greaterThan">
      <formula>2</formula>
    </cfRule>
  </conditionalFormatting>
  <pageMargins left="0.25" right="0.25" top="0.75" bottom="0.75" header="0.3" footer="0.3"/>
  <pageSetup paperSize="9" scale="6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3333FF"/>
  </sheetPr>
  <dimension ref="A1:AD66"/>
  <sheetViews>
    <sheetView view="pageBreakPreview" topLeftCell="A31" zoomScaleSheetLayoutView="100" workbookViewId="0">
      <selection activeCell="E38" sqref="E38:E43"/>
    </sheetView>
  </sheetViews>
  <sheetFormatPr defaultColWidth="9" defaultRowHeight="13.2"/>
  <cols>
    <col min="1" max="1" width="6.6640625" style="1" customWidth="1"/>
    <col min="2" max="2" width="17.44140625" style="1" customWidth="1"/>
    <col min="3" max="4" width="5" style="1" customWidth="1"/>
    <col min="5" max="5" width="16.21875" style="1" customWidth="1"/>
    <col min="6" max="6" width="5" style="1" customWidth="1"/>
    <col min="7" max="8" width="11.21875" style="1" customWidth="1"/>
    <col min="9" max="9" width="1.88671875" style="1" customWidth="1"/>
    <col min="10" max="10" width="6.6640625" style="1" customWidth="1"/>
    <col min="11" max="11" width="17.44140625" style="1" customWidth="1"/>
    <col min="12" max="13" width="5" style="1" customWidth="1"/>
    <col min="14" max="14" width="16.21875" style="1" customWidth="1"/>
    <col min="15" max="15" width="5" style="1" customWidth="1"/>
    <col min="16" max="17" width="11.21875" style="1" customWidth="1"/>
    <col min="18" max="16384" width="9" style="1"/>
  </cols>
  <sheetData>
    <row r="1" spans="1:30"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</row>
    <row r="2" spans="1:30" ht="23.4">
      <c r="A2" s="103" t="s">
        <v>146</v>
      </c>
      <c r="B2" s="84"/>
      <c r="C2" s="84"/>
      <c r="D2" s="84"/>
      <c r="E2" s="84"/>
      <c r="F2" s="84"/>
      <c r="G2" s="84"/>
      <c r="H2" s="84"/>
      <c r="I2" s="84"/>
      <c r="J2" s="84"/>
      <c r="K2" s="85"/>
      <c r="L2" s="85"/>
      <c r="M2" s="48"/>
      <c r="N2" s="49"/>
      <c r="O2" s="21"/>
      <c r="P2" s="11"/>
      <c r="Q2" s="104" t="s">
        <v>145</v>
      </c>
      <c r="T2" s="92" t="s">
        <v>127</v>
      </c>
      <c r="U2" s="93" t="s">
        <v>57</v>
      </c>
      <c r="V2" s="92">
        <v>400</v>
      </c>
      <c r="W2" s="92">
        <v>400</v>
      </c>
      <c r="X2" s="26"/>
      <c r="Y2" s="26"/>
      <c r="Z2" s="26"/>
      <c r="AA2" s="14"/>
    </row>
    <row r="3" spans="1:30" ht="15" customHeight="1" thickBot="1">
      <c r="T3" s="92" t="s">
        <v>128</v>
      </c>
      <c r="U3" s="93" t="s">
        <v>58</v>
      </c>
      <c r="V3" s="92">
        <v>500</v>
      </c>
      <c r="W3" s="92">
        <v>600</v>
      </c>
      <c r="X3" s="85"/>
      <c r="Y3" s="85"/>
      <c r="Z3" s="26"/>
      <c r="AA3" s="26"/>
      <c r="AB3" s="26"/>
      <c r="AC3" s="26"/>
      <c r="AD3" s="26"/>
    </row>
    <row r="4" spans="1:30" ht="26.25" customHeight="1" thickBot="1">
      <c r="B4" s="52" t="s">
        <v>1</v>
      </c>
      <c r="C4" s="189"/>
      <c r="D4" s="190"/>
      <c r="E4" s="191"/>
      <c r="G4" s="183" t="s">
        <v>13</v>
      </c>
      <c r="H4" s="184"/>
      <c r="J4" s="192" t="s">
        <v>15</v>
      </c>
      <c r="K4" s="53" t="s">
        <v>16</v>
      </c>
      <c r="L4" s="185" t="s">
        <v>17</v>
      </c>
      <c r="M4" s="186"/>
      <c r="N4" s="175" t="s">
        <v>18</v>
      </c>
      <c r="O4" s="176"/>
      <c r="P4" s="54">
        <f>COUNTA(F13:F32)</f>
        <v>1</v>
      </c>
      <c r="Q4" s="7" t="s">
        <v>21</v>
      </c>
      <c r="T4" s="92" t="s">
        <v>129</v>
      </c>
      <c r="U4" s="93" t="s">
        <v>59</v>
      </c>
      <c r="V4" s="92">
        <v>700</v>
      </c>
      <c r="W4" s="92">
        <v>1000</v>
      </c>
      <c r="X4" s="85"/>
      <c r="Y4" s="85"/>
      <c r="Z4" s="26"/>
      <c r="AA4" s="26"/>
      <c r="AB4" s="26"/>
      <c r="AC4" s="26"/>
      <c r="AD4" s="26"/>
    </row>
    <row r="5" spans="1:30" ht="26.25" customHeight="1" thickBot="1">
      <c r="B5" s="22" t="s">
        <v>63</v>
      </c>
      <c r="C5" s="95"/>
      <c r="D5" s="181" t="str">
        <f>IF($C$5="","",VLOOKUP($C$5,T2:W8,2,0))</f>
        <v/>
      </c>
      <c r="E5" s="182"/>
      <c r="G5" s="24" t="s">
        <v>11</v>
      </c>
      <c r="H5" s="25" t="s">
        <v>12</v>
      </c>
      <c r="J5" s="193"/>
      <c r="K5" s="13" t="str">
        <f>IF(C6="","",C6)</f>
        <v/>
      </c>
      <c r="L5" s="187"/>
      <c r="M5" s="188"/>
      <c r="N5" s="177" t="s">
        <v>19</v>
      </c>
      <c r="O5" s="178"/>
      <c r="P5" s="50">
        <f>COUNTA(F38:F61)</f>
        <v>0</v>
      </c>
      <c r="Q5" s="8" t="s">
        <v>22</v>
      </c>
      <c r="T5" s="92" t="s">
        <v>130</v>
      </c>
      <c r="U5" s="93" t="s">
        <v>60</v>
      </c>
      <c r="V5" s="92">
        <v>800</v>
      </c>
      <c r="W5" s="92">
        <v>1000</v>
      </c>
      <c r="X5" s="85"/>
      <c r="Y5" s="85"/>
      <c r="Z5" s="26"/>
      <c r="AA5" s="26"/>
      <c r="AB5" s="26"/>
      <c r="AC5" s="26"/>
      <c r="AD5" s="26"/>
    </row>
    <row r="6" spans="1:30" ht="26.25" customHeight="1">
      <c r="B6" s="22" t="s">
        <v>0</v>
      </c>
      <c r="C6" s="169"/>
      <c r="D6" s="170"/>
      <c r="E6" s="171"/>
      <c r="G6" s="153" t="str">
        <f>IF(C5="","",VLOOKUP(C5,T2:W8,3,0))</f>
        <v/>
      </c>
      <c r="H6" s="155" t="str">
        <f>IF(C5="","",VLOOKUP(C5,T2:W8,4,0))</f>
        <v/>
      </c>
      <c r="J6" s="193"/>
      <c r="K6" s="46"/>
      <c r="L6" s="187"/>
      <c r="M6" s="188"/>
      <c r="N6" s="177" t="s">
        <v>20</v>
      </c>
      <c r="O6" s="178"/>
      <c r="P6" s="135" t="e">
        <f>G6*P4+H6*P5</f>
        <v>#VALUE!</v>
      </c>
      <c r="Q6" s="9"/>
      <c r="T6" s="92" t="s">
        <v>131</v>
      </c>
      <c r="U6" s="93" t="s">
        <v>81</v>
      </c>
      <c r="V6" s="92">
        <v>700</v>
      </c>
      <c r="W6" s="92">
        <v>1000</v>
      </c>
      <c r="X6" s="85"/>
      <c r="Y6" s="85"/>
      <c r="Z6" s="26"/>
      <c r="AA6" s="26"/>
      <c r="AB6" s="26"/>
      <c r="AC6" s="26"/>
      <c r="AD6" s="26"/>
    </row>
    <row r="7" spans="1:30" ht="26.25" customHeight="1" thickBot="1">
      <c r="B7" s="23" t="s">
        <v>14</v>
      </c>
      <c r="C7" s="172"/>
      <c r="D7" s="173"/>
      <c r="E7" s="174"/>
      <c r="G7" s="154"/>
      <c r="H7" s="156"/>
      <c r="J7" s="194"/>
      <c r="K7" s="47"/>
      <c r="L7" s="137"/>
      <c r="M7" s="138"/>
      <c r="N7" s="179"/>
      <c r="O7" s="180"/>
      <c r="P7" s="136"/>
      <c r="Q7" s="10" t="s">
        <v>23</v>
      </c>
      <c r="T7" s="94" t="s">
        <v>132</v>
      </c>
      <c r="U7" s="93" t="s">
        <v>82</v>
      </c>
      <c r="V7" s="94">
        <v>900</v>
      </c>
      <c r="W7" s="94">
        <v>1200</v>
      </c>
      <c r="X7" s="85"/>
      <c r="Y7" s="85"/>
      <c r="Z7" s="26"/>
      <c r="AA7" s="26"/>
      <c r="AB7" s="26"/>
      <c r="AC7" s="26"/>
      <c r="AD7" s="26"/>
    </row>
    <row r="8" spans="1:30" ht="15" customHeight="1" thickBot="1">
      <c r="J8" s="27"/>
      <c r="K8" s="28"/>
      <c r="L8" s="28"/>
      <c r="M8" s="28"/>
      <c r="N8" s="29"/>
      <c r="O8" s="29"/>
      <c r="P8" s="30"/>
      <c r="Q8" s="31"/>
      <c r="T8" s="85" t="s">
        <v>133</v>
      </c>
      <c r="U8" s="85" t="s">
        <v>147</v>
      </c>
      <c r="V8" s="85">
        <v>1400</v>
      </c>
      <c r="W8" s="85">
        <v>1600</v>
      </c>
      <c r="X8" s="85"/>
      <c r="Y8" s="85"/>
      <c r="Z8" s="26"/>
      <c r="AA8" s="26"/>
      <c r="AB8" s="26"/>
      <c r="AC8" s="26"/>
      <c r="AD8" s="26"/>
    </row>
    <row r="9" spans="1:30" ht="26.25" customHeight="1" thickBot="1">
      <c r="A9" s="151" t="s">
        <v>2</v>
      </c>
      <c r="B9" s="152"/>
      <c r="J9" s="27"/>
      <c r="K9" s="28"/>
      <c r="L9" s="28"/>
      <c r="M9" s="28"/>
      <c r="N9" s="29"/>
      <c r="O9" s="29"/>
      <c r="P9" s="30"/>
      <c r="Q9" s="31"/>
      <c r="T9" s="85"/>
      <c r="U9" s="85"/>
      <c r="V9" s="85"/>
      <c r="W9" s="85"/>
      <c r="X9" s="85"/>
      <c r="Y9" s="85"/>
      <c r="Z9" s="26"/>
      <c r="AA9" s="26"/>
      <c r="AB9" s="26"/>
      <c r="AC9" s="26"/>
      <c r="AD9" s="26"/>
    </row>
    <row r="10" spans="1:30" ht="20.399999999999999" customHeight="1" thickBot="1">
      <c r="A10" s="205" t="s">
        <v>64</v>
      </c>
      <c r="B10" s="208" t="s">
        <v>3</v>
      </c>
      <c r="C10" s="208" t="s">
        <v>6</v>
      </c>
      <c r="D10" s="208" t="s">
        <v>7</v>
      </c>
      <c r="E10" s="208" t="s">
        <v>8</v>
      </c>
      <c r="F10" s="208" t="s">
        <v>9</v>
      </c>
      <c r="G10" s="157" t="s">
        <v>29</v>
      </c>
      <c r="H10" s="211" t="s">
        <v>5</v>
      </c>
      <c r="J10" s="12" t="s">
        <v>26</v>
      </c>
      <c r="Q10" s="31"/>
      <c r="T10" s="85"/>
      <c r="U10" s="85"/>
      <c r="V10" s="85"/>
      <c r="W10" s="85"/>
      <c r="X10" s="85"/>
      <c r="Y10" s="85"/>
      <c r="Z10" s="26"/>
      <c r="AA10" s="26"/>
      <c r="AB10" s="26"/>
      <c r="AC10" s="26"/>
      <c r="AD10" s="26"/>
    </row>
    <row r="11" spans="1:30" ht="20.399999999999999" customHeight="1">
      <c r="A11" s="206"/>
      <c r="B11" s="209"/>
      <c r="C11" s="209"/>
      <c r="D11" s="209"/>
      <c r="E11" s="158"/>
      <c r="F11" s="158"/>
      <c r="G11" s="158"/>
      <c r="H11" s="212"/>
      <c r="J11" s="56" t="s">
        <v>25</v>
      </c>
      <c r="K11" s="57" t="s">
        <v>4</v>
      </c>
      <c r="L11" s="115" t="s">
        <v>27</v>
      </c>
      <c r="M11" s="218"/>
      <c r="N11" s="115" t="s">
        <v>28</v>
      </c>
      <c r="O11" s="116"/>
      <c r="P11" s="117"/>
      <c r="Q11" s="15" t="s">
        <v>62</v>
      </c>
      <c r="T11" s="85"/>
      <c r="U11" s="85"/>
      <c r="V11" s="85"/>
      <c r="W11" s="85"/>
      <c r="X11" s="85"/>
      <c r="Y11" s="85"/>
      <c r="Z11" s="26"/>
      <c r="AA11" s="26"/>
      <c r="AB11" s="26"/>
      <c r="AC11" s="26"/>
      <c r="AD11" s="26"/>
    </row>
    <row r="12" spans="1:30" ht="20.399999999999999" customHeight="1" thickBot="1">
      <c r="A12" s="207"/>
      <c r="B12" s="210"/>
      <c r="C12" s="210"/>
      <c r="D12" s="210"/>
      <c r="E12" s="159"/>
      <c r="F12" s="159"/>
      <c r="G12" s="159"/>
      <c r="H12" s="213"/>
      <c r="J12" s="118" t="s">
        <v>30</v>
      </c>
      <c r="K12" s="62">
        <v>1</v>
      </c>
      <c r="L12" s="216" t="s">
        <v>32</v>
      </c>
      <c r="M12" s="217"/>
      <c r="N12" s="130" t="s">
        <v>53</v>
      </c>
      <c r="O12" s="121" t="s">
        <v>51</v>
      </c>
      <c r="P12" s="129" t="s">
        <v>52</v>
      </c>
      <c r="Q12" s="16">
        <f>COUNTIF($F$13:$F$32,1)</f>
        <v>0</v>
      </c>
      <c r="T12" s="85"/>
      <c r="U12" s="85"/>
      <c r="V12" s="85"/>
      <c r="W12" s="85"/>
      <c r="X12" s="85"/>
      <c r="Y12" s="85"/>
      <c r="Z12" s="26"/>
      <c r="AA12" s="26"/>
      <c r="AB12" s="26"/>
      <c r="AC12" s="26"/>
      <c r="AD12" s="26"/>
    </row>
    <row r="13" spans="1:30" ht="21" customHeight="1">
      <c r="A13" s="55"/>
      <c r="B13" s="32"/>
      <c r="C13" s="32"/>
      <c r="D13" s="32"/>
      <c r="E13" s="69" t="str">
        <f>IF(B13="","",$C$4)</f>
        <v/>
      </c>
      <c r="F13" s="32"/>
      <c r="G13" s="2" t="str">
        <f t="shared" ref="G13:G32" si="0">IF(F13="","",VLOOKUP(F13,$K$12:$M$41,2,0))</f>
        <v/>
      </c>
      <c r="H13" s="41"/>
      <c r="J13" s="119"/>
      <c r="K13" s="63">
        <v>2</v>
      </c>
      <c r="L13" s="203" t="s">
        <v>33</v>
      </c>
      <c r="M13" s="204"/>
      <c r="N13" s="131"/>
      <c r="O13" s="122"/>
      <c r="P13" s="127"/>
      <c r="Q13" s="17">
        <f>COUNTIF($F$13:$F$32,2)</f>
        <v>0</v>
      </c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</row>
    <row r="14" spans="1:30" ht="21" customHeight="1">
      <c r="A14" s="33"/>
      <c r="B14" s="34"/>
      <c r="C14" s="34"/>
      <c r="D14" s="34"/>
      <c r="E14" s="70" t="str">
        <f t="shared" ref="E14:E32" si="1">IF(B14="","",$C$4)</f>
        <v/>
      </c>
      <c r="F14" s="34"/>
      <c r="G14" s="3" t="str">
        <f t="shared" si="0"/>
        <v/>
      </c>
      <c r="H14" s="42"/>
      <c r="J14" s="119"/>
      <c r="K14" s="63">
        <v>3</v>
      </c>
      <c r="L14" s="203" t="s">
        <v>34</v>
      </c>
      <c r="M14" s="204"/>
      <c r="N14" s="131"/>
      <c r="O14" s="122"/>
      <c r="P14" s="127"/>
      <c r="Q14" s="17">
        <f>COUNTIF($F$13:$F$32,3)</f>
        <v>0</v>
      </c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pans="1:30" ht="21" customHeight="1">
      <c r="A15" s="33"/>
      <c r="B15" s="34"/>
      <c r="C15" s="34"/>
      <c r="D15" s="34"/>
      <c r="E15" s="70" t="str">
        <f t="shared" si="1"/>
        <v/>
      </c>
      <c r="F15" s="34"/>
      <c r="G15" s="3" t="str">
        <f t="shared" si="0"/>
        <v/>
      </c>
      <c r="H15" s="42"/>
      <c r="J15" s="119"/>
      <c r="K15" s="63">
        <v>4</v>
      </c>
      <c r="L15" s="203" t="s">
        <v>35</v>
      </c>
      <c r="M15" s="204"/>
      <c r="N15" s="131"/>
      <c r="O15" s="122"/>
      <c r="P15" s="127"/>
      <c r="Q15" s="17">
        <f>COUNTIF($F$13:$F$32,4)</f>
        <v>0</v>
      </c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30" ht="21" customHeight="1">
      <c r="A16" s="33" t="s">
        <v>79</v>
      </c>
      <c r="B16" s="34"/>
      <c r="C16" s="34" t="s">
        <v>79</v>
      </c>
      <c r="D16" s="34" t="s">
        <v>79</v>
      </c>
      <c r="E16" s="70" t="str">
        <f t="shared" si="1"/>
        <v/>
      </c>
      <c r="F16" s="34"/>
      <c r="G16" s="3" t="str">
        <f t="shared" si="0"/>
        <v/>
      </c>
      <c r="H16" s="42"/>
      <c r="J16" s="119"/>
      <c r="K16" s="64">
        <v>5</v>
      </c>
      <c r="L16" s="203" t="s">
        <v>36</v>
      </c>
      <c r="M16" s="204"/>
      <c r="N16" s="131"/>
      <c r="O16" s="122"/>
      <c r="P16" s="127"/>
      <c r="Q16" s="17">
        <f>COUNTIF($F$13:$F$32,5)</f>
        <v>0</v>
      </c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ht="21" customHeight="1" thickBot="1">
      <c r="A17" s="35"/>
      <c r="B17" s="36"/>
      <c r="C17" s="36"/>
      <c r="D17" s="36"/>
      <c r="E17" s="71" t="str">
        <f t="shared" si="1"/>
        <v/>
      </c>
      <c r="F17" s="36"/>
      <c r="G17" s="5" t="str">
        <f t="shared" si="0"/>
        <v/>
      </c>
      <c r="H17" s="43"/>
      <c r="J17" s="119"/>
      <c r="K17" s="64">
        <v>6</v>
      </c>
      <c r="L17" s="203" t="s">
        <v>134</v>
      </c>
      <c r="M17" s="204"/>
      <c r="N17" s="132"/>
      <c r="O17" s="123"/>
      <c r="P17" s="128"/>
      <c r="Q17" s="17">
        <f>COUNTIF($F$13:$F$32,6)</f>
        <v>0</v>
      </c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ht="21" customHeight="1">
      <c r="A18" s="55"/>
      <c r="B18" s="32"/>
      <c r="C18" s="32"/>
      <c r="D18" s="32"/>
      <c r="E18" s="69" t="str">
        <f t="shared" si="1"/>
        <v/>
      </c>
      <c r="F18" s="32"/>
      <c r="G18" s="2" t="str">
        <f t="shared" si="0"/>
        <v/>
      </c>
      <c r="H18" s="41"/>
      <c r="J18" s="119"/>
      <c r="K18" s="62">
        <v>7</v>
      </c>
      <c r="L18" s="216" t="s">
        <v>135</v>
      </c>
      <c r="M18" s="217"/>
      <c r="N18" s="130" t="s">
        <v>65</v>
      </c>
      <c r="O18" s="121" t="s">
        <v>51</v>
      </c>
      <c r="P18" s="129" t="s">
        <v>66</v>
      </c>
      <c r="Q18" s="16">
        <f>COUNTIF($F$13:$F$32,7)</f>
        <v>0</v>
      </c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ht="21" customHeight="1">
      <c r="A19" s="33"/>
      <c r="B19" s="34"/>
      <c r="C19" s="34"/>
      <c r="D19" s="34"/>
      <c r="E19" s="70" t="str">
        <f t="shared" si="1"/>
        <v/>
      </c>
      <c r="F19" s="34"/>
      <c r="G19" s="3" t="str">
        <f t="shared" si="0"/>
        <v/>
      </c>
      <c r="H19" s="42"/>
      <c r="J19" s="119"/>
      <c r="K19" s="63">
        <v>8</v>
      </c>
      <c r="L19" s="203" t="s">
        <v>38</v>
      </c>
      <c r="M19" s="204"/>
      <c r="N19" s="131"/>
      <c r="O19" s="122"/>
      <c r="P19" s="127"/>
      <c r="Q19" s="17">
        <f>COUNTIF($F$13:$F$32,8)</f>
        <v>0</v>
      </c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ht="21" customHeight="1">
      <c r="A20" s="33"/>
      <c r="B20" s="34"/>
      <c r="C20" s="34"/>
      <c r="D20" s="34"/>
      <c r="E20" s="70" t="str">
        <f t="shared" si="1"/>
        <v/>
      </c>
      <c r="F20" s="34"/>
      <c r="G20" s="3" t="str">
        <f t="shared" si="0"/>
        <v/>
      </c>
      <c r="H20" s="42"/>
      <c r="J20" s="119"/>
      <c r="K20" s="64">
        <v>9</v>
      </c>
      <c r="L20" s="203" t="s">
        <v>136</v>
      </c>
      <c r="M20" s="204"/>
      <c r="N20" s="132"/>
      <c r="O20" s="123"/>
      <c r="P20" s="128"/>
      <c r="Q20" s="17">
        <f>COUNTIF($F$13:$F$32,9)</f>
        <v>0</v>
      </c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ht="21" customHeight="1">
      <c r="A21" s="33"/>
      <c r="B21" s="34"/>
      <c r="C21" s="34"/>
      <c r="D21" s="34"/>
      <c r="E21" s="70" t="str">
        <f t="shared" si="1"/>
        <v/>
      </c>
      <c r="F21" s="34"/>
      <c r="G21" s="3" t="str">
        <f t="shared" si="0"/>
        <v/>
      </c>
      <c r="H21" s="42"/>
      <c r="J21" s="119"/>
      <c r="K21" s="62">
        <v>10</v>
      </c>
      <c r="L21" s="216" t="s">
        <v>37</v>
      </c>
      <c r="M21" s="217"/>
      <c r="N21" s="130" t="s">
        <v>67</v>
      </c>
      <c r="O21" s="121" t="s">
        <v>51</v>
      </c>
      <c r="P21" s="129" t="s">
        <v>68</v>
      </c>
      <c r="Q21" s="16">
        <f>COUNTIF($F$13:$F$32,10)</f>
        <v>0</v>
      </c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ht="21" customHeight="1" thickBot="1">
      <c r="A22" s="37"/>
      <c r="B22" s="38"/>
      <c r="C22" s="38"/>
      <c r="D22" s="38"/>
      <c r="E22" s="72" t="str">
        <f t="shared" si="1"/>
        <v/>
      </c>
      <c r="F22" s="38"/>
      <c r="G22" s="4" t="str">
        <f t="shared" si="0"/>
        <v/>
      </c>
      <c r="H22" s="44"/>
      <c r="J22" s="119"/>
      <c r="K22" s="63">
        <v>11</v>
      </c>
      <c r="L22" s="203" t="s">
        <v>39</v>
      </c>
      <c r="M22" s="204"/>
      <c r="N22" s="131"/>
      <c r="O22" s="122"/>
      <c r="P22" s="127"/>
      <c r="Q22" s="17">
        <f>COUNTIF($F$13:$F$32,11)</f>
        <v>0</v>
      </c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ht="21" customHeight="1">
      <c r="A23" s="39"/>
      <c r="B23" s="40"/>
      <c r="C23" s="40"/>
      <c r="D23" s="40"/>
      <c r="E23" s="73" t="str">
        <f t="shared" si="1"/>
        <v/>
      </c>
      <c r="F23" s="40"/>
      <c r="G23" s="6" t="str">
        <f t="shared" si="0"/>
        <v/>
      </c>
      <c r="H23" s="45"/>
      <c r="J23" s="119"/>
      <c r="K23" s="63">
        <v>12</v>
      </c>
      <c r="L23" s="203" t="s">
        <v>40</v>
      </c>
      <c r="M23" s="204"/>
      <c r="N23" s="131"/>
      <c r="O23" s="122"/>
      <c r="P23" s="127"/>
      <c r="Q23" s="17">
        <f>COUNTIF($F$13:$F$32,12)</f>
        <v>0</v>
      </c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ht="21" customHeight="1">
      <c r="A24" s="33"/>
      <c r="B24" s="34"/>
      <c r="C24" s="34"/>
      <c r="D24" s="34"/>
      <c r="E24" s="70" t="str">
        <f t="shared" si="1"/>
        <v/>
      </c>
      <c r="F24" s="34"/>
      <c r="G24" s="3" t="str">
        <f t="shared" si="0"/>
        <v/>
      </c>
      <c r="H24" s="42"/>
      <c r="J24" s="119"/>
      <c r="K24" s="63">
        <v>13</v>
      </c>
      <c r="L24" s="203" t="s">
        <v>69</v>
      </c>
      <c r="M24" s="204"/>
      <c r="N24" s="131"/>
      <c r="O24" s="122"/>
      <c r="P24" s="127"/>
      <c r="Q24" s="17">
        <f>COUNTIF($F$13:$F$32,13)</f>
        <v>0</v>
      </c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ht="21" customHeight="1">
      <c r="A25" s="33"/>
      <c r="B25" s="34"/>
      <c r="C25" s="34"/>
      <c r="D25" s="34"/>
      <c r="E25" s="70" t="str">
        <f t="shared" si="1"/>
        <v/>
      </c>
      <c r="F25" s="34"/>
      <c r="G25" s="3" t="str">
        <f t="shared" si="0"/>
        <v/>
      </c>
      <c r="H25" s="42"/>
      <c r="J25" s="119"/>
      <c r="K25" s="63">
        <v>14</v>
      </c>
      <c r="L25" s="203" t="s">
        <v>70</v>
      </c>
      <c r="M25" s="204"/>
      <c r="N25" s="131"/>
      <c r="O25" s="122"/>
      <c r="P25" s="127"/>
      <c r="Q25" s="17">
        <f>COUNTIF($F$13:$F$32,14)</f>
        <v>0</v>
      </c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ht="21" customHeight="1">
      <c r="A26" s="33"/>
      <c r="B26" s="34"/>
      <c r="C26" s="34"/>
      <c r="D26" s="34"/>
      <c r="E26" s="70" t="str">
        <f t="shared" si="1"/>
        <v/>
      </c>
      <c r="F26" s="34"/>
      <c r="G26" s="3" t="str">
        <f t="shared" si="0"/>
        <v/>
      </c>
      <c r="H26" s="42"/>
      <c r="J26" s="119"/>
      <c r="K26" s="63">
        <v>15</v>
      </c>
      <c r="L26" s="203" t="s">
        <v>71</v>
      </c>
      <c r="M26" s="204"/>
      <c r="N26" s="131"/>
      <c r="O26" s="122"/>
      <c r="P26" s="127"/>
      <c r="Q26" s="17">
        <f>COUNTIF($F$13:$F$32,15)</f>
        <v>0</v>
      </c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ht="21" customHeight="1" thickBot="1">
      <c r="A27" s="35"/>
      <c r="B27" s="36"/>
      <c r="C27" s="36"/>
      <c r="D27" s="36"/>
      <c r="E27" s="71" t="str">
        <f t="shared" si="1"/>
        <v/>
      </c>
      <c r="F27" s="36"/>
      <c r="G27" s="5" t="str">
        <f t="shared" si="0"/>
        <v/>
      </c>
      <c r="H27" s="43"/>
      <c r="J27" s="119"/>
      <c r="K27" s="63">
        <v>16</v>
      </c>
      <c r="L27" s="203" t="s">
        <v>137</v>
      </c>
      <c r="M27" s="204"/>
      <c r="N27" s="131"/>
      <c r="O27" s="122"/>
      <c r="P27" s="127"/>
      <c r="Q27" s="17">
        <f>COUNTIF($F$13:$F$32,16)</f>
        <v>0</v>
      </c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21" customHeight="1" thickBot="1">
      <c r="A28" s="55"/>
      <c r="B28" s="32"/>
      <c r="C28" s="32"/>
      <c r="D28" s="32"/>
      <c r="E28" s="69" t="str">
        <f t="shared" si="1"/>
        <v/>
      </c>
      <c r="F28" s="32"/>
      <c r="G28" s="2" t="str">
        <f t="shared" si="0"/>
        <v/>
      </c>
      <c r="H28" s="41"/>
      <c r="J28" s="120"/>
      <c r="K28" s="63">
        <v>17</v>
      </c>
      <c r="L28" s="203" t="s">
        <v>138</v>
      </c>
      <c r="M28" s="204"/>
      <c r="N28" s="133"/>
      <c r="O28" s="195"/>
      <c r="P28" s="196"/>
      <c r="Q28" s="17">
        <f>COUNTIF($F$13:$F$32,17)</f>
        <v>0</v>
      </c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ht="21" customHeight="1">
      <c r="A29" s="33"/>
      <c r="B29" s="34"/>
      <c r="C29" s="34"/>
      <c r="D29" s="34"/>
      <c r="E29" s="70" t="str">
        <f t="shared" si="1"/>
        <v/>
      </c>
      <c r="F29" s="34"/>
      <c r="G29" s="3" t="str">
        <f t="shared" si="0"/>
        <v/>
      </c>
      <c r="H29" s="42"/>
      <c r="J29" s="124" t="s">
        <v>31</v>
      </c>
      <c r="K29" s="65">
        <v>21</v>
      </c>
      <c r="L29" s="214" t="s">
        <v>41</v>
      </c>
      <c r="M29" s="215"/>
      <c r="N29" s="134" t="s">
        <v>54</v>
      </c>
      <c r="O29" s="125" t="s">
        <v>51</v>
      </c>
      <c r="P29" s="126" t="s">
        <v>55</v>
      </c>
      <c r="Q29" s="20">
        <f>COUNTIF($F$13:$F$32,21)</f>
        <v>0</v>
      </c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ht="21" customHeight="1">
      <c r="A30" s="33"/>
      <c r="B30" s="34"/>
      <c r="C30" s="34"/>
      <c r="D30" s="34"/>
      <c r="E30" s="70" t="str">
        <f t="shared" si="1"/>
        <v/>
      </c>
      <c r="F30" s="34"/>
      <c r="G30" s="3" t="str">
        <f t="shared" si="0"/>
        <v/>
      </c>
      <c r="H30" s="42"/>
      <c r="J30" s="119"/>
      <c r="K30" s="63">
        <v>22</v>
      </c>
      <c r="L30" s="203" t="s">
        <v>42</v>
      </c>
      <c r="M30" s="204"/>
      <c r="N30" s="131"/>
      <c r="O30" s="122"/>
      <c r="P30" s="127"/>
      <c r="Q30" s="17">
        <f>COUNTIF($F$13:$F$32,22)</f>
        <v>0</v>
      </c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ht="21" customHeight="1">
      <c r="A31" s="33"/>
      <c r="B31" s="34"/>
      <c r="C31" s="34"/>
      <c r="D31" s="34"/>
      <c r="E31" s="70" t="str">
        <f t="shared" si="1"/>
        <v/>
      </c>
      <c r="F31" s="34">
        <v>29</v>
      </c>
      <c r="G31" s="3" t="str">
        <f t="shared" si="0"/>
        <v>走幅跳(女)</v>
      </c>
      <c r="H31" s="42"/>
      <c r="J31" s="119"/>
      <c r="K31" s="63">
        <v>23</v>
      </c>
      <c r="L31" s="203" t="s">
        <v>43</v>
      </c>
      <c r="M31" s="204"/>
      <c r="N31" s="131"/>
      <c r="O31" s="122"/>
      <c r="P31" s="127"/>
      <c r="Q31" s="17">
        <f>COUNTIF($F$13:$F$32,23)</f>
        <v>0</v>
      </c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ht="21" customHeight="1" thickBot="1">
      <c r="A32" s="37"/>
      <c r="B32" s="38"/>
      <c r="C32" s="38"/>
      <c r="D32" s="38"/>
      <c r="E32" s="72" t="str">
        <f t="shared" si="1"/>
        <v/>
      </c>
      <c r="F32" s="38"/>
      <c r="G32" s="4" t="str">
        <f t="shared" si="0"/>
        <v/>
      </c>
      <c r="H32" s="44"/>
      <c r="J32" s="119"/>
      <c r="K32" s="63">
        <v>24</v>
      </c>
      <c r="L32" s="203" t="s">
        <v>44</v>
      </c>
      <c r="M32" s="204"/>
      <c r="N32" s="131"/>
      <c r="O32" s="122"/>
      <c r="P32" s="127"/>
      <c r="Q32" s="17">
        <f>COUNTIF($F$13:$F$32,24)</f>
        <v>0</v>
      </c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ht="21" customHeight="1" thickBot="1">
      <c r="J33" s="119"/>
      <c r="K33" s="64">
        <v>25</v>
      </c>
      <c r="L33" s="203" t="s">
        <v>45</v>
      </c>
      <c r="M33" s="204"/>
      <c r="N33" s="131"/>
      <c r="O33" s="122"/>
      <c r="P33" s="127"/>
      <c r="Q33" s="17">
        <f>COUNTIF($F$13:$F$32,25)</f>
        <v>0</v>
      </c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ht="21" customHeight="1" thickBot="1">
      <c r="A34" s="151" t="s">
        <v>24</v>
      </c>
      <c r="B34" s="152"/>
      <c r="J34" s="119"/>
      <c r="K34" s="64">
        <v>26</v>
      </c>
      <c r="L34" s="201" t="s">
        <v>139</v>
      </c>
      <c r="M34" s="202"/>
      <c r="N34" s="132"/>
      <c r="O34" s="123"/>
      <c r="P34" s="128"/>
      <c r="Q34" s="17">
        <f>COUNTIF($F$13:$F$32,26)</f>
        <v>0</v>
      </c>
    </row>
    <row r="35" spans="1:30" ht="21" customHeight="1">
      <c r="A35" s="205" t="s">
        <v>64</v>
      </c>
      <c r="B35" s="208" t="s">
        <v>3</v>
      </c>
      <c r="C35" s="208" t="s">
        <v>6</v>
      </c>
      <c r="D35" s="208" t="s">
        <v>7</v>
      </c>
      <c r="E35" s="208" t="s">
        <v>8</v>
      </c>
      <c r="F35" s="208" t="s">
        <v>9</v>
      </c>
      <c r="G35" s="157" t="s">
        <v>29</v>
      </c>
      <c r="H35" s="211" t="s">
        <v>5</v>
      </c>
      <c r="J35" s="119"/>
      <c r="K35" s="62">
        <v>27</v>
      </c>
      <c r="L35" s="214" t="s">
        <v>141</v>
      </c>
      <c r="M35" s="215"/>
      <c r="N35" s="130" t="s">
        <v>72</v>
      </c>
      <c r="O35" s="121" t="s">
        <v>73</v>
      </c>
      <c r="P35" s="129" t="s">
        <v>74</v>
      </c>
      <c r="Q35" s="16">
        <f>COUNTIF($F$13:$F$32,27)</f>
        <v>0</v>
      </c>
    </row>
    <row r="36" spans="1:30" ht="21" customHeight="1">
      <c r="A36" s="206"/>
      <c r="B36" s="209"/>
      <c r="C36" s="209"/>
      <c r="D36" s="209"/>
      <c r="E36" s="158"/>
      <c r="F36" s="158"/>
      <c r="G36" s="158"/>
      <c r="H36" s="212"/>
      <c r="J36" s="119"/>
      <c r="K36" s="63">
        <v>28</v>
      </c>
      <c r="L36" s="203" t="s">
        <v>46</v>
      </c>
      <c r="M36" s="204"/>
      <c r="N36" s="131"/>
      <c r="O36" s="122"/>
      <c r="P36" s="127"/>
      <c r="Q36" s="17">
        <f>COUNTIF($F$13:$F$32,28)</f>
        <v>0</v>
      </c>
    </row>
    <row r="37" spans="1:30" ht="21" customHeight="1" thickBot="1">
      <c r="A37" s="207"/>
      <c r="B37" s="210"/>
      <c r="C37" s="210"/>
      <c r="D37" s="210"/>
      <c r="E37" s="159"/>
      <c r="F37" s="159"/>
      <c r="G37" s="159"/>
      <c r="H37" s="213"/>
      <c r="J37" s="119"/>
      <c r="K37" s="66">
        <v>29</v>
      </c>
      <c r="L37" s="201" t="s">
        <v>140</v>
      </c>
      <c r="M37" s="202"/>
      <c r="N37" s="132"/>
      <c r="O37" s="123"/>
      <c r="P37" s="128"/>
      <c r="Q37" s="18">
        <f>COUNTIF($F$13:$F$32,29)</f>
        <v>1</v>
      </c>
    </row>
    <row r="38" spans="1:30" ht="21" customHeight="1">
      <c r="A38" s="55"/>
      <c r="B38" s="32"/>
      <c r="C38" s="163"/>
      <c r="D38" s="32"/>
      <c r="E38" s="166" t="str">
        <f>IF(B38="","",$C$4)</f>
        <v/>
      </c>
      <c r="F38" s="163"/>
      <c r="G38" s="157" t="str">
        <f>IF(F38="","",VLOOKUP(F38,$K$42:$M$43,2,0))</f>
        <v/>
      </c>
      <c r="H38" s="160"/>
      <c r="J38" s="119"/>
      <c r="K38" s="67">
        <v>30</v>
      </c>
      <c r="L38" s="214" t="s">
        <v>47</v>
      </c>
      <c r="M38" s="215"/>
      <c r="N38" s="130" t="s">
        <v>75</v>
      </c>
      <c r="O38" s="121" t="s">
        <v>51</v>
      </c>
      <c r="P38" s="129" t="s">
        <v>76</v>
      </c>
      <c r="Q38" s="58">
        <f>COUNTIF($F$13:$F$32,30)</f>
        <v>0</v>
      </c>
    </row>
    <row r="39" spans="1:30" ht="21" customHeight="1">
      <c r="A39" s="33"/>
      <c r="B39" s="34"/>
      <c r="C39" s="164"/>
      <c r="D39" s="34"/>
      <c r="E39" s="167" t="str">
        <f t="shared" ref="E39:E61" si="2">IF(B39="","",$C$4)</f>
        <v/>
      </c>
      <c r="F39" s="164"/>
      <c r="G39" s="158"/>
      <c r="H39" s="161"/>
      <c r="J39" s="119"/>
      <c r="K39" s="63">
        <v>31</v>
      </c>
      <c r="L39" s="203" t="s">
        <v>48</v>
      </c>
      <c r="M39" s="204"/>
      <c r="N39" s="131"/>
      <c r="O39" s="122"/>
      <c r="P39" s="127"/>
      <c r="Q39" s="17">
        <f>COUNTIF($F$13:$F$32,31)</f>
        <v>0</v>
      </c>
    </row>
    <row r="40" spans="1:30" ht="21" customHeight="1">
      <c r="A40" s="33"/>
      <c r="B40" s="34"/>
      <c r="C40" s="164"/>
      <c r="D40" s="34"/>
      <c r="E40" s="167"/>
      <c r="F40" s="164"/>
      <c r="G40" s="158"/>
      <c r="H40" s="161"/>
      <c r="J40" s="119"/>
      <c r="K40" s="63">
        <v>32</v>
      </c>
      <c r="L40" s="203" t="s">
        <v>77</v>
      </c>
      <c r="M40" s="204"/>
      <c r="N40" s="131"/>
      <c r="O40" s="122"/>
      <c r="P40" s="127"/>
      <c r="Q40" s="17">
        <f>COUNTIF($F$13:$F$32,32)</f>
        <v>0</v>
      </c>
    </row>
    <row r="41" spans="1:30" ht="21" customHeight="1" thickBot="1">
      <c r="A41" s="33"/>
      <c r="B41" s="34"/>
      <c r="C41" s="164"/>
      <c r="D41" s="34"/>
      <c r="E41" s="167"/>
      <c r="F41" s="164"/>
      <c r="G41" s="158"/>
      <c r="H41" s="161"/>
      <c r="J41" s="120"/>
      <c r="K41" s="63">
        <v>33</v>
      </c>
      <c r="L41" s="201" t="s">
        <v>142</v>
      </c>
      <c r="M41" s="202"/>
      <c r="N41" s="133"/>
      <c r="O41" s="195"/>
      <c r="P41" s="196"/>
      <c r="Q41" s="17">
        <f>COUNTIF($F$13:$F$32,33)</f>
        <v>0</v>
      </c>
    </row>
    <row r="42" spans="1:30" ht="21" customHeight="1">
      <c r="A42" s="33"/>
      <c r="B42" s="34"/>
      <c r="C42" s="164"/>
      <c r="D42" s="34"/>
      <c r="E42" s="167" t="str">
        <f t="shared" si="2"/>
        <v/>
      </c>
      <c r="F42" s="164"/>
      <c r="G42" s="158"/>
      <c r="H42" s="161"/>
      <c r="J42" s="51" t="s">
        <v>30</v>
      </c>
      <c r="K42" s="65">
        <v>18</v>
      </c>
      <c r="L42" s="214" t="s">
        <v>49</v>
      </c>
      <c r="M42" s="215"/>
      <c r="N42" s="134" t="s">
        <v>56</v>
      </c>
      <c r="O42" s="197" t="s">
        <v>50</v>
      </c>
      <c r="P42" s="199">
        <v>4321</v>
      </c>
      <c r="Q42" s="20">
        <f>COUNTIF($F$38:$F$61,18)</f>
        <v>0</v>
      </c>
    </row>
    <row r="43" spans="1:30" ht="21" customHeight="1" thickBot="1">
      <c r="A43" s="37"/>
      <c r="B43" s="38"/>
      <c r="C43" s="165"/>
      <c r="D43" s="38"/>
      <c r="E43" s="168" t="str">
        <f t="shared" si="2"/>
        <v/>
      </c>
      <c r="F43" s="165"/>
      <c r="G43" s="159"/>
      <c r="H43" s="162"/>
      <c r="J43" s="106" t="s">
        <v>31</v>
      </c>
      <c r="K43" s="68">
        <v>34</v>
      </c>
      <c r="L43" s="201" t="s">
        <v>78</v>
      </c>
      <c r="M43" s="202"/>
      <c r="N43" s="133"/>
      <c r="O43" s="198"/>
      <c r="P43" s="200"/>
      <c r="Q43" s="19">
        <f>COUNTIF($F$38:$F$61,34)</f>
        <v>0</v>
      </c>
    </row>
    <row r="44" spans="1:30" ht="21" customHeight="1">
      <c r="A44" s="55"/>
      <c r="B44" s="32"/>
      <c r="C44" s="163"/>
      <c r="D44" s="32"/>
      <c r="E44" s="166" t="str">
        <f t="shared" si="2"/>
        <v/>
      </c>
      <c r="F44" s="163"/>
      <c r="G44" s="157" t="str">
        <f>IF(F44="","",VLOOKUP(F44,$K$42:$M$43,2,0))</f>
        <v/>
      </c>
      <c r="H44" s="160"/>
      <c r="L44" s="26"/>
      <c r="M44" s="26"/>
      <c r="N44" s="26"/>
      <c r="O44" s="26"/>
      <c r="P44" s="26"/>
      <c r="Q44" s="26"/>
    </row>
    <row r="45" spans="1:30" ht="21" customHeight="1">
      <c r="A45" s="39"/>
      <c r="B45" s="40"/>
      <c r="C45" s="164"/>
      <c r="D45" s="40"/>
      <c r="E45" s="167"/>
      <c r="F45" s="164"/>
      <c r="G45" s="158"/>
      <c r="H45" s="161"/>
      <c r="Q45" s="14"/>
    </row>
    <row r="46" spans="1:30" ht="21" customHeight="1">
      <c r="A46" s="39"/>
      <c r="B46" s="40"/>
      <c r="C46" s="164"/>
      <c r="D46" s="40"/>
      <c r="E46" s="167"/>
      <c r="F46" s="164"/>
      <c r="G46" s="158"/>
      <c r="H46" s="161"/>
      <c r="Q46" s="14"/>
    </row>
    <row r="47" spans="1:30" ht="21" customHeight="1">
      <c r="A47" s="33"/>
      <c r="B47" s="34"/>
      <c r="C47" s="164"/>
      <c r="D47" s="34"/>
      <c r="E47" s="167" t="str">
        <f t="shared" si="2"/>
        <v/>
      </c>
      <c r="F47" s="164"/>
      <c r="G47" s="158"/>
      <c r="H47" s="161"/>
      <c r="Q47" s="14"/>
    </row>
    <row r="48" spans="1:30" ht="21" customHeight="1">
      <c r="A48" s="33"/>
      <c r="B48" s="34"/>
      <c r="C48" s="164"/>
      <c r="D48" s="34"/>
      <c r="E48" s="167" t="str">
        <f t="shared" si="2"/>
        <v/>
      </c>
      <c r="F48" s="164"/>
      <c r="G48" s="158"/>
      <c r="H48" s="161"/>
      <c r="Q48" s="14"/>
    </row>
    <row r="49" spans="1:17" ht="21" customHeight="1" thickBot="1">
      <c r="A49" s="37"/>
      <c r="B49" s="38"/>
      <c r="C49" s="165"/>
      <c r="D49" s="38"/>
      <c r="E49" s="168" t="str">
        <f t="shared" si="2"/>
        <v/>
      </c>
      <c r="F49" s="165"/>
      <c r="G49" s="159"/>
      <c r="H49" s="162"/>
      <c r="Q49" s="14"/>
    </row>
    <row r="50" spans="1:17" ht="21" customHeight="1">
      <c r="A50" s="55"/>
      <c r="B50" s="32"/>
      <c r="C50" s="163"/>
      <c r="D50" s="32"/>
      <c r="E50" s="166" t="str">
        <f t="shared" si="2"/>
        <v/>
      </c>
      <c r="F50" s="163"/>
      <c r="G50" s="157" t="str">
        <f>IF(F50="","",VLOOKUP(F50,$K$42:$M$43,2,0))</f>
        <v/>
      </c>
      <c r="H50" s="160"/>
      <c r="Q50" s="14"/>
    </row>
    <row r="51" spans="1:17" ht="21" customHeight="1">
      <c r="A51" s="39"/>
      <c r="B51" s="40"/>
      <c r="C51" s="164"/>
      <c r="D51" s="40"/>
      <c r="E51" s="167"/>
      <c r="F51" s="164"/>
      <c r="G51" s="158"/>
      <c r="H51" s="161"/>
      <c r="Q51" s="14"/>
    </row>
    <row r="52" spans="1:17" ht="21" customHeight="1">
      <c r="A52" s="39"/>
      <c r="B52" s="40"/>
      <c r="C52" s="164"/>
      <c r="D52" s="40"/>
      <c r="E52" s="167"/>
      <c r="F52" s="164"/>
      <c r="G52" s="158"/>
      <c r="H52" s="161"/>
      <c r="Q52" s="14"/>
    </row>
    <row r="53" spans="1:17" ht="21" customHeight="1">
      <c r="A53" s="33"/>
      <c r="B53" s="34"/>
      <c r="C53" s="164"/>
      <c r="D53" s="34"/>
      <c r="E53" s="167" t="str">
        <f t="shared" si="2"/>
        <v/>
      </c>
      <c r="F53" s="164"/>
      <c r="G53" s="158"/>
      <c r="H53" s="161"/>
      <c r="Q53" s="14"/>
    </row>
    <row r="54" spans="1:17" ht="21" customHeight="1">
      <c r="A54" s="33"/>
      <c r="B54" s="34"/>
      <c r="C54" s="164"/>
      <c r="D54" s="34"/>
      <c r="E54" s="167" t="str">
        <f t="shared" si="2"/>
        <v/>
      </c>
      <c r="F54" s="164"/>
      <c r="G54" s="158"/>
      <c r="H54" s="161"/>
      <c r="Q54" s="14"/>
    </row>
    <row r="55" spans="1:17" ht="21" customHeight="1" thickBot="1">
      <c r="A55" s="37"/>
      <c r="B55" s="38"/>
      <c r="C55" s="165"/>
      <c r="D55" s="38"/>
      <c r="E55" s="168" t="str">
        <f t="shared" si="2"/>
        <v/>
      </c>
      <c r="F55" s="165"/>
      <c r="G55" s="159"/>
      <c r="H55" s="162"/>
      <c r="Q55" s="14"/>
    </row>
    <row r="56" spans="1:17" ht="21" customHeight="1">
      <c r="A56" s="55"/>
      <c r="B56" s="32"/>
      <c r="C56" s="163"/>
      <c r="D56" s="32"/>
      <c r="E56" s="166" t="str">
        <f t="shared" si="2"/>
        <v/>
      </c>
      <c r="F56" s="163"/>
      <c r="G56" s="157" t="str">
        <f>IF(F56="","",VLOOKUP(F56,$K$42:$M$43,2,0))</f>
        <v/>
      </c>
      <c r="H56" s="160"/>
      <c r="Q56" s="14"/>
    </row>
    <row r="57" spans="1:17" ht="21" customHeight="1">
      <c r="A57" s="39"/>
      <c r="B57" s="40"/>
      <c r="C57" s="164"/>
      <c r="D57" s="40"/>
      <c r="E57" s="167"/>
      <c r="F57" s="164"/>
      <c r="G57" s="158"/>
      <c r="H57" s="161"/>
      <c r="Q57" s="14"/>
    </row>
    <row r="58" spans="1:17" ht="21" customHeight="1">
      <c r="A58" s="39"/>
      <c r="B58" s="40"/>
      <c r="C58" s="164"/>
      <c r="D58" s="40"/>
      <c r="E58" s="167"/>
      <c r="F58" s="164"/>
      <c r="G58" s="158"/>
      <c r="H58" s="161"/>
      <c r="Q58" s="14"/>
    </row>
    <row r="59" spans="1:17" ht="21" customHeight="1">
      <c r="A59" s="33"/>
      <c r="B59" s="34"/>
      <c r="C59" s="164"/>
      <c r="D59" s="34"/>
      <c r="E59" s="167" t="str">
        <f t="shared" si="2"/>
        <v/>
      </c>
      <c r="F59" s="164"/>
      <c r="G59" s="158"/>
      <c r="H59" s="161"/>
      <c r="Q59" s="14"/>
    </row>
    <row r="60" spans="1:17" ht="21" customHeight="1">
      <c r="A60" s="33"/>
      <c r="B60" s="34"/>
      <c r="C60" s="164"/>
      <c r="D60" s="34"/>
      <c r="E60" s="167" t="str">
        <f t="shared" si="2"/>
        <v/>
      </c>
      <c r="F60" s="164"/>
      <c r="G60" s="158"/>
      <c r="H60" s="161"/>
      <c r="Q60" s="14"/>
    </row>
    <row r="61" spans="1:17" ht="21" customHeight="1" thickBot="1">
      <c r="A61" s="37"/>
      <c r="B61" s="38"/>
      <c r="C61" s="165"/>
      <c r="D61" s="38"/>
      <c r="E61" s="168" t="str">
        <f t="shared" si="2"/>
        <v/>
      </c>
      <c r="F61" s="165"/>
      <c r="G61" s="159"/>
      <c r="H61" s="162"/>
      <c r="Q61" s="14"/>
    </row>
    <row r="62" spans="1:17" ht="22.5" customHeight="1">
      <c r="Q62" s="14"/>
    </row>
    <row r="63" spans="1:17" ht="22.5" customHeight="1"/>
    <row r="64" spans="1:17" ht="22.5" customHeight="1"/>
    <row r="65" ht="22.5" customHeight="1"/>
    <row r="66" ht="22.5" customHeight="1"/>
  </sheetData>
  <sheetProtection password="D1C8" sheet="1" objects="1" scenarios="1"/>
  <mergeCells count="111">
    <mergeCell ref="L25:M25"/>
    <mergeCell ref="L26:M26"/>
    <mergeCell ref="L16:M16"/>
    <mergeCell ref="P29:P34"/>
    <mergeCell ref="P38:P41"/>
    <mergeCell ref="P35:P37"/>
    <mergeCell ref="O35:O37"/>
    <mergeCell ref="N29:N34"/>
    <mergeCell ref="L36:M36"/>
    <mergeCell ref="L37:M37"/>
    <mergeCell ref="L41:M41"/>
    <mergeCell ref="L27:M27"/>
    <mergeCell ref="O29:O34"/>
    <mergeCell ref="L40:M40"/>
    <mergeCell ref="C56:C61"/>
    <mergeCell ref="E56:E61"/>
    <mergeCell ref="F56:F61"/>
    <mergeCell ref="G56:G61"/>
    <mergeCell ref="H56:H61"/>
    <mergeCell ref="J29:J41"/>
    <mergeCell ref="N38:N41"/>
    <mergeCell ref="N35:N37"/>
    <mergeCell ref="O38:O41"/>
    <mergeCell ref="C50:C55"/>
    <mergeCell ref="E50:E55"/>
    <mergeCell ref="F50:F55"/>
    <mergeCell ref="G50:G55"/>
    <mergeCell ref="H50:H55"/>
    <mergeCell ref="C44:C49"/>
    <mergeCell ref="E44:E49"/>
    <mergeCell ref="F44:F49"/>
    <mergeCell ref="G44:G49"/>
    <mergeCell ref="H44:H49"/>
    <mergeCell ref="G38:G43"/>
    <mergeCell ref="L42:M42"/>
    <mergeCell ref="H38:H43"/>
    <mergeCell ref="L38:M38"/>
    <mergeCell ref="L39:M39"/>
    <mergeCell ref="C4:E4"/>
    <mergeCell ref="G4:H4"/>
    <mergeCell ref="J4:J7"/>
    <mergeCell ref="L4:M4"/>
    <mergeCell ref="N4:O4"/>
    <mergeCell ref="D5:E5"/>
    <mergeCell ref="L5:M5"/>
    <mergeCell ref="N5:O5"/>
    <mergeCell ref="C6:E6"/>
    <mergeCell ref="G6:G7"/>
    <mergeCell ref="H6:H7"/>
    <mergeCell ref="L6:M6"/>
    <mergeCell ref="N6:O7"/>
    <mergeCell ref="P6:P7"/>
    <mergeCell ref="C7:E7"/>
    <mergeCell ref="L7:M7"/>
    <mergeCell ref="F10:F12"/>
    <mergeCell ref="G10:G12"/>
    <mergeCell ref="H10:H12"/>
    <mergeCell ref="E10:E12"/>
    <mergeCell ref="L11:M11"/>
    <mergeCell ref="N11:P11"/>
    <mergeCell ref="L12:M12"/>
    <mergeCell ref="J12:J28"/>
    <mergeCell ref="N12:N17"/>
    <mergeCell ref="O12:O17"/>
    <mergeCell ref="P12:P17"/>
    <mergeCell ref="N18:N20"/>
    <mergeCell ref="P18:P20"/>
    <mergeCell ref="O18:O20"/>
    <mergeCell ref="N21:N28"/>
    <mergeCell ref="O21:O28"/>
    <mergeCell ref="P21:P28"/>
    <mergeCell ref="L21:M21"/>
    <mergeCell ref="L22:M22"/>
    <mergeCell ref="L23:M23"/>
    <mergeCell ref="L24:M24"/>
    <mergeCell ref="A9:B9"/>
    <mergeCell ref="A10:A12"/>
    <mergeCell ref="B10:B12"/>
    <mergeCell ref="C10:C12"/>
    <mergeCell ref="D10:D12"/>
    <mergeCell ref="L19:M19"/>
    <mergeCell ref="L20:M20"/>
    <mergeCell ref="L18:M18"/>
    <mergeCell ref="L13:M13"/>
    <mergeCell ref="L14:M14"/>
    <mergeCell ref="L15:M15"/>
    <mergeCell ref="L17:M17"/>
    <mergeCell ref="L43:M43"/>
    <mergeCell ref="N42:N43"/>
    <mergeCell ref="O42:O43"/>
    <mergeCell ref="P42:P43"/>
    <mergeCell ref="L28:M28"/>
    <mergeCell ref="A35:A37"/>
    <mergeCell ref="B35:B37"/>
    <mergeCell ref="C35:C37"/>
    <mergeCell ref="D35:D37"/>
    <mergeCell ref="E35:E37"/>
    <mergeCell ref="F35:F37"/>
    <mergeCell ref="G35:G37"/>
    <mergeCell ref="H35:H37"/>
    <mergeCell ref="L29:M29"/>
    <mergeCell ref="L30:M30"/>
    <mergeCell ref="L31:M31"/>
    <mergeCell ref="L32:M32"/>
    <mergeCell ref="L33:M33"/>
    <mergeCell ref="L34:M34"/>
    <mergeCell ref="L35:M35"/>
    <mergeCell ref="A34:B34"/>
    <mergeCell ref="C38:C43"/>
    <mergeCell ref="E38:E43"/>
    <mergeCell ref="F38:F43"/>
  </mergeCells>
  <phoneticPr fontId="1"/>
  <conditionalFormatting sqref="Q12:Q17 Q29:Q34">
    <cfRule type="cellIs" dxfId="2" priority="7" operator="greaterThan">
      <formula>3</formula>
    </cfRule>
  </conditionalFormatting>
  <conditionalFormatting sqref="Q35:Q41 Q18:Q28">
    <cfRule type="cellIs" dxfId="1" priority="5" operator="greaterThan">
      <formula>2</formula>
    </cfRule>
  </conditionalFormatting>
  <conditionalFormatting sqref="Q42:Q43">
    <cfRule type="cellIs" dxfId="0" priority="1" operator="greaterThan">
      <formula>2</formula>
    </cfRule>
  </conditionalFormatting>
  <pageMargins left="0.25" right="0.25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マニュアル</vt:lpstr>
      <vt:lpstr>市内用申込シート</vt:lpstr>
      <vt:lpstr>市外用申込シート</vt:lpstr>
      <vt:lpstr>市外用申込シート!Print_Area</vt:lpstr>
      <vt:lpstr>市内用申込シート!Print_Area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2024-06-14T08:03:18Z</dcterms:modified>
</cp:coreProperties>
</file>