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28" windowHeight="8088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sz val="9"/>
            <rFont val="ＭＳ Ｐゴシック"/>
            <family val="3"/>
          </rPr>
          <t xml:space="preserve">問合わせに使用
</t>
        </r>
        <r>
          <rPr>
            <sz val="9"/>
            <rFont val="ＭＳ ゴシック"/>
            <family val="3"/>
          </rPr>
          <t>必ず記入ください。
***-****-****
ハイフン(-)使用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 xml:space="preserve">登録団体が兵庫県内の場合：県内とする
それ以外は県外
</t>
        </r>
        <r>
          <rPr>
            <b/>
            <sz val="9"/>
            <rFont val="ＭＳ Ｐゴシック"/>
            <family val="3"/>
          </rPr>
          <t>県外の兵庫登録学生も県外となります。</t>
        </r>
      </text>
    </comment>
    <comment ref="N9" authorId="1">
      <text>
        <r>
          <rPr>
            <b/>
            <sz val="9"/>
            <rFont val="MS P ゴシック"/>
            <family val="3"/>
          </rPr>
          <t>電話番号:</t>
        </r>
        <r>
          <rPr>
            <sz val="9"/>
            <rFont val="MS P ゴシック"/>
            <family val="3"/>
          </rPr>
          <t xml:space="preserve">
***-***-****の形式
ハイフン(－)入力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<sst xmlns="http://schemas.openxmlformats.org/spreadsheetml/2006/main" count="292" uniqueCount="183">
  <si>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</si>
  <si>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</si>
  <si>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</si>
  <si>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</si>
  <si>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</si>
  <si>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</si>
  <si>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</si>
  <si>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</si>
  <si>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</si>
  <si>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</si>
  <si>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</si>
  <si>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</si>
  <si>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</si>
  <si>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</si>
  <si>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</si>
  <si>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</si>
  <si>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</si>
  <si>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</si>
  <si>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</si>
  <si>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</si>
  <si>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</si>
  <si>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</si>
  <si>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</si>
  <si>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</si>
  <si>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</si>
  <si>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</si>
  <si>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</si>
  <si>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</si>
  <si>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</si>
  <si>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</si>
  <si>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</si>
  <si>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</si>
  <si>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</si>
  <si>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</si>
  <si>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</si>
  <si>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</si>
  <si>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</si>
  <si>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</si>
  <si>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</si>
  <si>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</si>
  <si>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</si>
  <si>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</si>
  <si>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</si>
  <si>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</si>
  <si>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</si>
  <si>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</si>
  <si>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</si>
  <si>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</si>
  <si>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</si>
  <si>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</si>
  <si>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</si>
  <si>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</si>
  <si>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</si>
  <si>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</si>
  <si>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</si>
  <si>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</si>
  <si>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</si>
  <si>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</si>
  <si>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</si>
  <si>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</si>
  <si>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</si>
  <si>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</si>
  <si>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</si>
  <si>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</si>
  <si>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</si>
  <si>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</si>
  <si>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</si>
  <si>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</si>
  <si>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</si>
  <si>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</si>
  <si>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</si>
  <si>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</si>
  <si>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</si>
  <si>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</si>
  <si>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</si>
  <si>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</si>
  <si>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</si>
  <si>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</si>
  <si>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</si>
  <si>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</si>
  <si>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</si>
  <si>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</si>
  <si>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</si>
  <si>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</si>
  <si>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</si>
  <si>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</si>
  <si>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</si>
  <si>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兵庫リレー○○</t>
  </si>
  <si>
    <t>taikai@haaa.jp</t>
  </si>
  <si>
    <t>taikai@haaa.jp(メールでお問い合わせください）</t>
  </si>
  <si>
    <t>大学一般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</si>
  <si>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</si>
  <si>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</si>
  <si>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</si>
  <si>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</si>
  <si>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</si>
  <si>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</si>
  <si>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</si>
  <si>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</si>
  <si>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</si>
  <si>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</si>
  <si>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</si>
  <si>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</si>
  <si>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</si>
  <si>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</si>
  <si>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</si>
  <si>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</si>
  <si>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</si>
  <si>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</si>
  <si>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</si>
  <si>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</si>
  <si>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</si>
  <si>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</si>
  <si>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</si>
  <si>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</si>
  <si>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</si>
  <si>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</si>
  <si>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</si>
  <si>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</si>
  <si>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</si>
  <si>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</si>
  <si>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</si>
  <si>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</si>
  <si>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</si>
  <si>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</si>
  <si>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</si>
  <si>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</si>
  <si>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</si>
  <si>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</si>
  <si>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</si>
  <si>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</si>
  <si>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</si>
  <si>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</si>
  <si>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</si>
  <si>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</si>
  <si>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</si>
  <si>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</si>
  <si>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</si>
  <si>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</si>
  <si>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</si>
  <si>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</si>
  <si>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</si>
  <si>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</si>
  <si>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</si>
  <si>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</si>
  <si>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</si>
  <si>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</si>
  <si>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</si>
  <si>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</si>
  <si>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</si>
  <si>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</si>
  <si>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</si>
  <si>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</si>
  <si>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</si>
  <si>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</si>
  <si>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</si>
  <si>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</si>
  <si>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</si>
  <si>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</si>
  <si>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赤色のセル部分(ﾘﾚｰ記録・ﾌﾟﾛｾｯﾄ申込以外)は男子申込書に入力または選択してください。
赤色部分(未入力項目)のないように注意してください。</t>
  </si>
  <si>
    <t>400mR
記録</t>
  </si>
  <si>
    <t>〒651-1114 神戸市北区鈴蘭台西町４－１４－５</t>
  </si>
  <si>
    <t>兵庫陸上競技協会情報委員会 藤田 和洋 宛 電話 090-4908-7110</t>
  </si>
  <si>
    <t>07124</t>
  </si>
  <si>
    <r>
      <t>ﾘﾚｰ種目</t>
    </r>
    <r>
      <rPr>
        <sz val="12"/>
        <rFont val="ＭＳ ゴシック"/>
        <family val="3"/>
      </rPr>
      <t>(@\6000)</t>
    </r>
  </si>
  <si>
    <t>所属団体住所（都道府県から入力）</t>
  </si>
  <si>
    <t>姓(半ｶﾅ)</t>
  </si>
  <si>
    <t>名(半ｶﾅ)</t>
  </si>
  <si>
    <t>M5</t>
  </si>
  <si>
    <t>M6</t>
  </si>
  <si>
    <t>共通やり投</t>
  </si>
  <si>
    <t>09324</t>
  </si>
  <si>
    <t>オープン種目申込</t>
  </si>
  <si>
    <t>※リレーは全員兵庫県登録者に限る</t>
  </si>
  <si>
    <t>※オープン種目は　近畿６府県登録者に限る</t>
  </si>
  <si>
    <t>※登録府県陸協を必ず選択して下さい→</t>
  </si>
  <si>
    <t>2024年3月8(金)-22日(金）17:00必着とする</t>
  </si>
  <si>
    <r>
      <rPr>
        <sz val="14"/>
        <rFont val="HG丸ｺﾞｼｯｸM-PRO"/>
        <family val="3"/>
      </rPr>
      <t xml:space="preserve">                                     グレード2</t>
    </r>
    <r>
      <rPr>
        <sz val="20"/>
        <rFont val="HG丸ｺﾞｼｯｸM-PRO"/>
        <family val="3"/>
      </rPr>
      <t xml:space="preserve">
</t>
    </r>
    <r>
      <rPr>
        <sz val="16"/>
        <rFont val="HG丸ｺﾞｼｯｸM-PRO"/>
        <family val="3"/>
      </rPr>
      <t>第72回兵庫リレーカーニバル　［大学・一般用］</t>
    </r>
  </si>
  <si>
    <t>2024 第72回兵庫リレーカーニバル申込書</t>
  </si>
  <si>
    <t>共通走幅跳</t>
  </si>
  <si>
    <t>07324</t>
  </si>
  <si>
    <t>共通走高跳</t>
  </si>
  <si>
    <t>標準記録突破者(2023年度)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</si>
</sst>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7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8" fillId="0" borderId="1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6" fontId="18" fillId="0" borderId="33" xfId="58" applyFont="1" applyBorder="1" applyAlignment="1" applyProtection="1">
      <alignment horizontal="right" vertical="center" shrinkToFit="1"/>
      <protection locked="0"/>
    </xf>
    <xf numFmtId="0" fontId="2" fillId="40" borderId="52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2" fillId="40" borderId="5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33" borderId="55" xfId="0" applyFont="1" applyFill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shrinkToFit="1"/>
      <protection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vertical="center" indent="1" shrinkToFit="1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0" fontId="7" fillId="0" borderId="53" xfId="0" applyFont="1" applyFill="1" applyBorder="1" applyAlignment="1" applyProtection="1">
      <alignment horizontal="left" vertical="center" indent="1" shrinkToFit="1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180" fontId="13" fillId="0" borderId="47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 wrapText="1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2" fillId="37" borderId="47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8" fillId="0" borderId="17" xfId="0" applyNumberFormat="1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47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" fillId="40" borderId="56" xfId="0" applyFont="1" applyFill="1" applyBorder="1" applyAlignment="1" applyProtection="1">
      <alignment horizontal="center" vertical="center"/>
      <protection/>
    </xf>
    <xf numFmtId="0" fontId="7" fillId="40" borderId="32" xfId="0" applyFont="1" applyFill="1" applyBorder="1" applyAlignment="1" applyProtection="1">
      <alignment horizontal="center" vertical="center"/>
      <protection/>
    </xf>
    <xf numFmtId="0" fontId="7" fillId="40" borderId="57" xfId="0" applyFont="1" applyFill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19" fillId="36" borderId="17" xfId="0" applyFont="1" applyFill="1" applyBorder="1" applyAlignment="1" applyProtection="1">
      <alignment horizontal="center" vertical="center" wrapText="1"/>
      <protection/>
    </xf>
    <xf numFmtId="0" fontId="19" fillId="36" borderId="17" xfId="0" applyFont="1" applyFill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 shrinkToFit="1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180" fontId="13" fillId="0" borderId="47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7" fillId="36" borderId="47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vertical="center"/>
      <protection/>
    </xf>
    <xf numFmtId="0" fontId="52" fillId="0" borderId="52" xfId="0" applyFont="1" applyFill="1" applyBorder="1" applyAlignment="1" applyProtection="1">
      <alignment horizontal="left" vertical="center" indent="1" shrinkToFit="1"/>
      <protection/>
    </xf>
    <xf numFmtId="0" fontId="52" fillId="0" borderId="0" xfId="0" applyFont="1" applyFill="1" applyBorder="1" applyAlignment="1" applyProtection="1">
      <alignment horizontal="left" vertical="center" indent="1" shrinkToFit="1"/>
      <protection/>
    </xf>
    <xf numFmtId="0" fontId="52" fillId="0" borderId="53" xfId="0" applyFont="1" applyFill="1" applyBorder="1" applyAlignment="1" applyProtection="1">
      <alignment horizontal="left" vertical="center" indent="1" shrinkToFi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3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0</xdr:rowOff>
    </xdr:from>
    <xdr:to>
      <xdr:col>5</xdr:col>
      <xdr:colOff>657225</xdr:colOff>
      <xdr:row>0</xdr:row>
      <xdr:rowOff>485775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2943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552450</xdr:colOff>
      <xdr:row>0</xdr:row>
      <xdr:rowOff>28575</xdr:rowOff>
    </xdr:from>
    <xdr:to>
      <xdr:col>15</xdr:col>
      <xdr:colOff>47625</xdr:colOff>
      <xdr:row>6</xdr:row>
      <xdr:rowOff>219075</xdr:rowOff>
    </xdr:to>
    <xdr:grpSp>
      <xdr:nvGrpSpPr>
        <xdr:cNvPr id="2" name="グループ化 5"/>
        <xdr:cNvGrpSpPr>
          <a:grpSpLocks/>
        </xdr:cNvGrpSpPr>
      </xdr:nvGrpSpPr>
      <xdr:grpSpPr>
        <a:xfrm>
          <a:off x="8096250" y="28575"/>
          <a:ext cx="2238375" cy="2305050"/>
          <a:chOff x="7162800" y="91440"/>
          <a:chExt cx="1988820" cy="2301240"/>
        </a:xfrm>
        <a:solidFill>
          <a:srgbClr val="FFFFFF"/>
        </a:solidFill>
      </xdr:grpSpPr>
      <xdr:pic>
        <xdr:nvPicPr>
          <xdr:cNvPr id="3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62800" y="91440"/>
            <a:ext cx="967561" cy="11276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184059" y="144944"/>
            <a:ext cx="967561" cy="944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162800" y="1143107"/>
            <a:ext cx="967561" cy="12495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184059" y="1287509"/>
            <a:ext cx="967561" cy="9527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13</xdr:row>
      <xdr:rowOff>19050</xdr:rowOff>
    </xdr:from>
    <xdr:to>
      <xdr:col>49</xdr:col>
      <xdr:colOff>619125</xdr:colOff>
      <xdr:row>16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4506575" y="4181475"/>
          <a:ext cx="1876425" cy="1171575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14</xdr:row>
      <xdr:rowOff>0</xdr:rowOff>
    </xdr:from>
    <xdr:to>
      <xdr:col>39</xdr:col>
      <xdr:colOff>676275</xdr:colOff>
      <xdr:row>17</xdr:row>
      <xdr:rowOff>76200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4573250" y="4524375"/>
          <a:ext cx="1866900" cy="1171575"/>
        </a:xfrm>
        <a:prstGeom prst="wedgeRoundRectCallout">
          <a:avLst>
            <a:gd name="adj1" fmla="val -53796"/>
            <a:gd name="adj2" fmla="val 379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学連登録者は各自の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登録都道府県を選択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実業団・クラブは団体登録先の都道府県を選択（全員同じ都道府県）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A1" sqref="A1:J1"/>
    </sheetView>
  </sheetViews>
  <sheetFormatPr defaultColWidth="9.00390625" defaultRowHeight="13.5"/>
  <sheetData>
    <row r="1" spans="1:10" s="152" customFormat="1" ht="55.5" customHeight="1">
      <c r="A1" s="170" t="s">
        <v>177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9" ht="24">
      <c r="A2" s="169" t="s">
        <v>10</v>
      </c>
      <c r="B2" s="169"/>
      <c r="C2" s="169"/>
      <c r="D2" s="169"/>
      <c r="E2" s="169"/>
      <c r="F2" s="169"/>
      <c r="G2" s="169"/>
      <c r="H2" s="169"/>
      <c r="I2" s="169"/>
    </row>
    <row r="3" spans="1:9" ht="24">
      <c r="A3" s="169" t="s">
        <v>9</v>
      </c>
      <c r="B3" s="169"/>
      <c r="C3" s="169"/>
      <c r="D3" s="169"/>
      <c r="E3" s="169"/>
      <c r="F3" s="169"/>
      <c r="G3" s="169"/>
      <c r="H3" s="169"/>
      <c r="I3" s="169"/>
    </row>
    <row r="4" ht="21">
      <c r="B4" s="2" t="s">
        <v>84</v>
      </c>
    </row>
    <row r="5" ht="21">
      <c r="B5" s="2" t="s">
        <v>19</v>
      </c>
    </row>
    <row r="6" ht="21">
      <c r="B6" s="2" t="s">
        <v>8</v>
      </c>
    </row>
    <row r="7" spans="3:4" ht="18.75">
      <c r="C7" s="153" t="s">
        <v>7</v>
      </c>
      <c r="D7" s="1" t="s">
        <v>161</v>
      </c>
    </row>
    <row r="8" ht="18.75">
      <c r="D8" s="1" t="s">
        <v>162</v>
      </c>
    </row>
    <row r="9" ht="3.75" customHeight="1">
      <c r="D9" s="1"/>
    </row>
    <row r="10" spans="3:9" ht="21">
      <c r="C10" s="168" t="s">
        <v>176</v>
      </c>
      <c r="D10" s="168"/>
      <c r="E10" s="168"/>
      <c r="F10" s="168"/>
      <c r="G10" s="168"/>
      <c r="H10" s="168"/>
      <c r="I10" s="168"/>
    </row>
    <row r="11" ht="21">
      <c r="B11" s="2" t="s">
        <v>6</v>
      </c>
    </row>
    <row r="12" ht="15.75">
      <c r="B12" s="3" t="s">
        <v>18</v>
      </c>
    </row>
    <row r="13" spans="2:8" ht="21">
      <c r="B13" s="1"/>
      <c r="C13" s="153" t="s">
        <v>5</v>
      </c>
      <c r="E13" s="2" t="s">
        <v>87</v>
      </c>
      <c r="H13" t="s">
        <v>157</v>
      </c>
    </row>
    <row r="14" spans="3:5" ht="21">
      <c r="C14" s="153" t="s">
        <v>4</v>
      </c>
      <c r="E14" s="125" t="s">
        <v>88</v>
      </c>
    </row>
    <row r="15" spans="3:12" ht="21">
      <c r="C15" s="153" t="s">
        <v>48</v>
      </c>
      <c r="E15" s="2" t="s">
        <v>158</v>
      </c>
      <c r="F15" s="44"/>
      <c r="G15" s="44"/>
      <c r="H15" s="44"/>
      <c r="I15" s="44"/>
      <c r="J15" s="44"/>
      <c r="K15" s="44"/>
      <c r="L15" s="44"/>
    </row>
    <row r="16" spans="3:5" ht="21">
      <c r="C16" s="153" t="s">
        <v>49</v>
      </c>
      <c r="E16" s="2" t="s">
        <v>156</v>
      </c>
    </row>
    <row r="17" spans="3:5" ht="21">
      <c r="C17" s="153" t="s">
        <v>78</v>
      </c>
      <c r="E17" s="2" t="s">
        <v>182</v>
      </c>
    </row>
    <row r="18" spans="3:5" ht="21">
      <c r="C18" s="1" t="s">
        <v>85</v>
      </c>
      <c r="E18" s="125" t="s">
        <v>89</v>
      </c>
    </row>
    <row r="19" spans="3:9" ht="21">
      <c r="C19" s="168" t="s">
        <v>176</v>
      </c>
      <c r="D19" s="168"/>
      <c r="E19" s="168"/>
      <c r="F19" s="168"/>
      <c r="G19" s="168"/>
      <c r="H19" s="168"/>
      <c r="I19" s="168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194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21"/>
    </row>
    <row r="2" spans="1:26" ht="15" customHeight="1">
      <c r="A2" s="175" t="s">
        <v>90</v>
      </c>
      <c r="B2" s="175"/>
      <c r="C2" s="196" t="s">
        <v>56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22"/>
    </row>
    <row r="3" spans="1:4" ht="15" customHeight="1">
      <c r="A3" s="175"/>
      <c r="B3" s="175"/>
      <c r="C3" s="198" t="s">
        <v>12</v>
      </c>
      <c r="D3" s="198"/>
    </row>
    <row r="4" spans="1:17" ht="45" customHeight="1">
      <c r="A4" s="174" t="s">
        <v>72</v>
      </c>
      <c r="B4" s="174"/>
      <c r="C4" s="199"/>
      <c r="D4" s="199"/>
      <c r="E4" s="176" t="s">
        <v>178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6" ht="26.2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20"/>
    </row>
    <row r="6" spans="2:27" ht="15" thickBot="1">
      <c r="B6" s="181" t="s">
        <v>12</v>
      </c>
      <c r="C6" s="182"/>
      <c r="D6" s="139"/>
      <c r="E6" s="183" t="s">
        <v>91</v>
      </c>
      <c r="F6" s="184"/>
      <c r="G6" s="185"/>
      <c r="H6" s="183" t="s">
        <v>46</v>
      </c>
      <c r="I6" s="185"/>
      <c r="J6" s="183" t="s">
        <v>92</v>
      </c>
      <c r="K6" s="184"/>
      <c r="L6" s="185"/>
      <c r="N6" s="183" t="s">
        <v>0</v>
      </c>
      <c r="O6" s="184"/>
      <c r="P6" s="184"/>
      <c r="Q6" s="185"/>
      <c r="R6" s="183" t="s">
        <v>1</v>
      </c>
      <c r="S6" s="184"/>
      <c r="T6" s="184"/>
      <c r="U6" s="185"/>
      <c r="V6" s="271"/>
      <c r="W6" s="272"/>
      <c r="X6" s="272"/>
      <c r="AA6" s="40"/>
    </row>
    <row r="7" spans="1:27" ht="30" customHeight="1" thickBot="1">
      <c r="A7" s="132" t="s">
        <v>65</v>
      </c>
      <c r="B7" s="187"/>
      <c r="C7" s="188"/>
      <c r="D7" s="267" t="s">
        <v>45</v>
      </c>
      <c r="E7" s="189"/>
      <c r="F7" s="190"/>
      <c r="G7" s="191"/>
      <c r="H7" s="189"/>
      <c r="I7" s="191"/>
      <c r="J7" s="189"/>
      <c r="K7" s="190"/>
      <c r="L7" s="191"/>
      <c r="M7" s="119" t="s">
        <v>64</v>
      </c>
      <c r="N7" s="200"/>
      <c r="O7" s="201"/>
      <c r="P7" s="201"/>
      <c r="Q7" s="201"/>
      <c r="R7" s="202"/>
      <c r="S7" s="203"/>
      <c r="T7" s="203"/>
      <c r="U7" s="203"/>
      <c r="V7" s="271"/>
      <c r="W7" s="272"/>
      <c r="X7" s="272"/>
      <c r="AA7" s="41"/>
    </row>
    <row r="8" spans="5:24" ht="13.5" customHeight="1">
      <c r="E8" s="138" t="s">
        <v>148</v>
      </c>
      <c r="F8" s="178" t="s">
        <v>165</v>
      </c>
      <c r="G8" s="179"/>
      <c r="H8" s="179"/>
      <c r="I8" s="179"/>
      <c r="J8" s="179"/>
      <c r="K8" s="179"/>
      <c r="L8" s="179"/>
      <c r="M8" s="180"/>
      <c r="N8" s="181" t="s">
        <v>14</v>
      </c>
      <c r="O8" s="223"/>
      <c r="P8" s="223"/>
      <c r="Q8" s="182"/>
      <c r="R8" s="183" t="s">
        <v>13</v>
      </c>
      <c r="S8" s="184"/>
      <c r="T8" s="184"/>
      <c r="U8" s="185"/>
      <c r="V8" s="11"/>
      <c r="W8" s="11"/>
      <c r="X8" s="11"/>
    </row>
    <row r="9" spans="1:24" ht="30" customHeight="1">
      <c r="A9" s="42" t="s">
        <v>33</v>
      </c>
      <c r="B9" s="192"/>
      <c r="C9" s="193"/>
      <c r="D9" s="137" t="s">
        <v>147</v>
      </c>
      <c r="E9" s="141"/>
      <c r="F9" s="220"/>
      <c r="G9" s="221"/>
      <c r="H9" s="221"/>
      <c r="I9" s="221"/>
      <c r="J9" s="221"/>
      <c r="K9" s="221"/>
      <c r="L9" s="221"/>
      <c r="M9" s="222"/>
      <c r="N9" s="217"/>
      <c r="O9" s="218"/>
      <c r="P9" s="218"/>
      <c r="Q9" s="219"/>
      <c r="R9" s="217"/>
      <c r="S9" s="218"/>
      <c r="T9" s="218"/>
      <c r="U9" s="219"/>
      <c r="V9" s="11"/>
      <c r="W9" s="11"/>
      <c r="X9" s="11"/>
    </row>
    <row r="10" spans="4:29" ht="15" thickBot="1">
      <c r="D10" s="40"/>
      <c r="AC10" s="4" t="s">
        <v>146</v>
      </c>
    </row>
    <row r="11" spans="1:47" ht="30" customHeight="1" thickBot="1">
      <c r="A11" s="148" t="s">
        <v>149</v>
      </c>
      <c r="B11" s="212" t="s">
        <v>32</v>
      </c>
      <c r="C11" s="213"/>
      <c r="D11" s="214"/>
      <c r="E11" s="216" t="str">
        <f>IF(J7="","県内・県外 未入力",IF(J7="県内","ｵｰﾌﾟﾝ県内(@\1900)","ｵｰﾌﾟﾝ県外(@\2900)"))</f>
        <v>県内・県外 未入力</v>
      </c>
      <c r="F11" s="216"/>
      <c r="G11" s="216"/>
      <c r="H11" s="215" t="s">
        <v>164</v>
      </c>
      <c r="I11" s="215"/>
      <c r="J11" s="215" t="s">
        <v>77</v>
      </c>
      <c r="K11" s="215"/>
      <c r="L11" s="215"/>
      <c r="M11" s="215"/>
      <c r="N11" s="236" t="s">
        <v>66</v>
      </c>
      <c r="O11" s="236"/>
      <c r="P11" s="236"/>
      <c r="Q11" s="236"/>
      <c r="R11" s="215" t="s">
        <v>67</v>
      </c>
      <c r="S11" s="215"/>
      <c r="T11" s="215"/>
      <c r="U11" s="123">
        <v>3</v>
      </c>
      <c r="V11" s="54" t="s">
        <v>68</v>
      </c>
      <c r="W11" s="203"/>
      <c r="X11" s="203"/>
      <c r="Y11" s="55" t="s">
        <v>69</v>
      </c>
      <c r="Z11" s="127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07">
        <f>E12</f>
        <v>0</v>
      </c>
      <c r="AL11" s="107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08">
        <f>'女子申込'!J12</f>
        <v>0</v>
      </c>
      <c r="AR11" s="38" t="str">
        <f>U11&amp;"月"&amp;W11&amp;"日"</f>
        <v>3月日</v>
      </c>
      <c r="AS11" s="109" t="str">
        <f>U12&amp;"郵便局"</f>
        <v>郵便局</v>
      </c>
      <c r="AT11" s="140">
        <f>E9</f>
        <v>0</v>
      </c>
      <c r="AU11" s="140" t="e">
        <f>VLOOKUP(AT11,$I$39:$J$44,2,FALSE)</f>
        <v>#N/A</v>
      </c>
    </row>
    <row r="12" spans="1:37" ht="30" customHeight="1">
      <c r="A12" s="149"/>
      <c r="B12" s="207" t="s">
        <v>21</v>
      </c>
      <c r="C12" s="207"/>
      <c r="D12" s="22">
        <f>COUNT(AA16:AA35)</f>
        <v>0</v>
      </c>
      <c r="E12" s="208">
        <f>COUNTA(I16:I35)</f>
        <v>0</v>
      </c>
      <c r="F12" s="208"/>
      <c r="G12" s="208"/>
      <c r="H12" s="211">
        <f>IF(COUNTIF(H16:H35,"○")&gt;=4,1,0)</f>
        <v>0</v>
      </c>
      <c r="I12" s="211"/>
      <c r="J12" s="235">
        <f>IF(J7="県内",E12*1900,E12*2900)+H12*6000+A12*4000</f>
        <v>0</v>
      </c>
      <c r="K12" s="235"/>
      <c r="L12" s="235"/>
      <c r="M12" s="235"/>
      <c r="N12" s="237">
        <f>J12+'女子申込'!J12</f>
        <v>0</v>
      </c>
      <c r="O12" s="237"/>
      <c r="P12" s="237"/>
      <c r="Q12" s="237"/>
      <c r="R12" s="228" t="s">
        <v>71</v>
      </c>
      <c r="S12" s="228"/>
      <c r="T12" s="228"/>
      <c r="U12" s="154"/>
      <c r="V12" s="226" t="s">
        <v>70</v>
      </c>
      <c r="W12" s="226"/>
      <c r="X12" s="226"/>
      <c r="Y12" s="227"/>
      <c r="Z12" s="128"/>
      <c r="AJ12" s="15"/>
      <c r="AK12" s="15"/>
    </row>
    <row r="13" spans="3:26" ht="13.5" customHeight="1">
      <c r="C13" s="205" t="s">
        <v>160</v>
      </c>
      <c r="D13" s="111" t="s">
        <v>2</v>
      </c>
      <c r="E13" s="112" t="s">
        <v>81</v>
      </c>
      <c r="F13" s="112" t="s">
        <v>82</v>
      </c>
      <c r="G13" s="209" t="s">
        <v>83</v>
      </c>
      <c r="H13" s="210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4" t="s">
        <v>90</v>
      </c>
      <c r="B14" s="204"/>
      <c r="C14" s="206"/>
      <c r="D14" s="126">
        <v>0</v>
      </c>
      <c r="E14" s="113"/>
      <c r="F14" s="113"/>
      <c r="G14" s="207" t="str">
        <f>RIGHT(FIXED((D14*10000+E14*100+F14)/100000,5),5)</f>
        <v>00000</v>
      </c>
      <c r="H14" s="207"/>
      <c r="I14" s="229" t="s">
        <v>172</v>
      </c>
      <c r="J14" s="230"/>
      <c r="K14" s="230"/>
      <c r="L14" s="230"/>
      <c r="M14" s="230"/>
      <c r="N14" s="230"/>
      <c r="O14" s="230"/>
      <c r="P14" s="231"/>
      <c r="Q14" s="232"/>
      <c r="R14" s="233"/>
      <c r="S14" s="233"/>
      <c r="T14" s="233"/>
      <c r="U14" s="233"/>
      <c r="V14" s="233"/>
      <c r="W14" s="233"/>
      <c r="X14" s="234"/>
      <c r="Y14" s="79" t="s">
        <v>16</v>
      </c>
      <c r="Z14" s="79" t="s">
        <v>95</v>
      </c>
      <c r="AC14" s="4" t="s">
        <v>17</v>
      </c>
    </row>
    <row r="15" spans="1:37" ht="26.25">
      <c r="A15" s="80" t="s">
        <v>57</v>
      </c>
      <c r="B15" s="110" t="s">
        <v>79</v>
      </c>
      <c r="C15" s="81" t="s">
        <v>62</v>
      </c>
      <c r="D15" s="81" t="s">
        <v>1</v>
      </c>
      <c r="E15" s="81" t="s">
        <v>166</v>
      </c>
      <c r="F15" s="81" t="s">
        <v>167</v>
      </c>
      <c r="G15" s="124" t="s">
        <v>86</v>
      </c>
      <c r="H15" s="82" t="s">
        <v>50</v>
      </c>
      <c r="I15" s="83" t="s">
        <v>20</v>
      </c>
      <c r="J15" s="84" t="s">
        <v>2</v>
      </c>
      <c r="K15" s="85" t="s">
        <v>54</v>
      </c>
      <c r="L15" s="86" t="s">
        <v>61</v>
      </c>
      <c r="M15" s="87" t="s">
        <v>55</v>
      </c>
      <c r="N15" s="88" t="s">
        <v>51</v>
      </c>
      <c r="O15" s="88" t="s">
        <v>52</v>
      </c>
      <c r="P15" s="89" t="s">
        <v>53</v>
      </c>
      <c r="Q15" s="155"/>
      <c r="R15" s="156"/>
      <c r="S15" s="157"/>
      <c r="T15" s="157"/>
      <c r="U15" s="157"/>
      <c r="V15" s="156"/>
      <c r="W15" s="156"/>
      <c r="X15" s="158"/>
      <c r="Y15" s="131" t="s">
        <v>145</v>
      </c>
      <c r="Z15" s="90" t="s">
        <v>96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5" t="s">
        <v>31</v>
      </c>
      <c r="AK15" s="95"/>
    </row>
    <row r="16" spans="1:37" ht="30" customHeight="1">
      <c r="A16" s="93"/>
      <c r="B16" s="100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163"/>
      <c r="N16" s="102"/>
      <c r="O16" s="102"/>
      <c r="P16" s="101"/>
      <c r="Q16" s="171" t="s">
        <v>173</v>
      </c>
      <c r="R16" s="172"/>
      <c r="S16" s="172"/>
      <c r="T16" s="172"/>
      <c r="U16" s="172"/>
      <c r="V16" s="172"/>
      <c r="W16" s="172"/>
      <c r="X16" s="173"/>
      <c r="Y16" s="91">
        <f>IF(AD16="","",COUNTA(I16))</f>
      </c>
      <c r="Z16" s="144"/>
      <c r="AA16" s="20">
        <f>IF(Y16="","",VALUE(Y16&amp;IF(LENB(G16)=2,RIGHTB(G16,1),G16)))</f>
      </c>
      <c r="AB16" s="60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"&amp;D16)))&amp;IF(G16="","","("&amp;G16&amp;")"))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 aca="true" t="shared" si="2" ref="AG16:AG35">IF(C16="","",VLOOKUP(Z16,$I$39:$J$44,2,FALSE))</f>
      </c>
      <c r="AH16" s="7">
        <f>IF(AD16="","",$AC$11)</f>
      </c>
      <c r="AI16" s="7"/>
      <c r="AJ16" s="27">
        <f aca="true" t="shared" si="3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159"/>
    </row>
    <row r="17" spans="1:37" ht="30" customHeight="1">
      <c r="A17" s="94"/>
      <c r="B17" s="104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164"/>
      <c r="N17" s="106"/>
      <c r="O17" s="106"/>
      <c r="P17" s="105"/>
      <c r="Q17" s="171" t="s">
        <v>174</v>
      </c>
      <c r="R17" s="172"/>
      <c r="S17" s="172"/>
      <c r="T17" s="172"/>
      <c r="U17" s="172"/>
      <c r="V17" s="172"/>
      <c r="W17" s="172"/>
      <c r="X17" s="173"/>
      <c r="Y17" s="92">
        <f aca="true" t="shared" si="4" ref="Y17:Y30">IF(AD17="","",COUNTA(I17))</f>
      </c>
      <c r="Z17" s="145"/>
      <c r="AA17" s="20">
        <f aca="true" t="shared" si="5" ref="AA17:AA35">IF(Y17="","",VALUE(Y17&amp;IF(LENB(G17)=2,RIGHTB(G17,1),G17)))</f>
      </c>
      <c r="AB17" s="60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t="shared" si="2"/>
      </c>
      <c r="AH17" s="7">
        <f aca="true" t="shared" si="6" ref="AH17:AH35">IF(AD17="","",$AC$11)</f>
      </c>
      <c r="AI17" s="7"/>
      <c r="AJ17" s="27">
        <f t="shared" si="3"/>
      </c>
      <c r="AK17" s="159"/>
    </row>
    <row r="18" spans="1:37" ht="30" customHeight="1">
      <c r="A18" s="94"/>
      <c r="B18" s="104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164"/>
      <c r="N18" s="106"/>
      <c r="O18" s="106"/>
      <c r="P18" s="105"/>
      <c r="Q18" s="171" t="s">
        <v>175</v>
      </c>
      <c r="R18" s="172"/>
      <c r="S18" s="172"/>
      <c r="T18" s="172"/>
      <c r="U18" s="172"/>
      <c r="V18" s="172"/>
      <c r="W18" s="172"/>
      <c r="X18" s="173"/>
      <c r="Y18" s="92">
        <f t="shared" si="4"/>
      </c>
      <c r="Z18" s="145"/>
      <c r="AA18" s="20">
        <f t="shared" si="5"/>
      </c>
      <c r="AB18" s="60">
        <f>IF(H18="","","s"&amp;COUNTIF($H$16:H18,"○"))</f>
      </c>
      <c r="AC18" s="26">
        <f>IF(C18="","",100000000+$AC$11*100+3)</f>
      </c>
      <c r="AD18" s="7">
        <f aca="true" t="shared" si="7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2"/>
      </c>
      <c r="AH18" s="7">
        <f t="shared" si="6"/>
      </c>
      <c r="AI18" s="7"/>
      <c r="AJ18" s="27">
        <f t="shared" si="3"/>
      </c>
      <c r="AK18" s="159"/>
    </row>
    <row r="19" spans="1:37" ht="30" customHeight="1">
      <c r="A19" s="94"/>
      <c r="B19" s="104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164"/>
      <c r="N19" s="106"/>
      <c r="O19" s="106"/>
      <c r="P19" s="105"/>
      <c r="Q19" s="165"/>
      <c r="R19" s="166"/>
      <c r="S19" s="166"/>
      <c r="T19" s="166"/>
      <c r="U19" s="166"/>
      <c r="V19" s="166"/>
      <c r="W19" s="166"/>
      <c r="X19" s="167"/>
      <c r="Y19" s="92">
        <f t="shared" si="4"/>
      </c>
      <c r="Z19" s="145"/>
      <c r="AA19" s="20">
        <f t="shared" si="5"/>
      </c>
      <c r="AB19" s="60">
        <f>IF(H19="","","s"&amp;COUNTIF($H$16:H19,"○"))</f>
      </c>
      <c r="AC19" s="26">
        <f>IF(C19="","",100000000+$AC$11*100+4)</f>
      </c>
      <c r="AD19" s="7">
        <f t="shared" si="7"/>
      </c>
      <c r="AE19" s="8">
        <f t="shared" si="0"/>
      </c>
      <c r="AF19" s="8">
        <f t="shared" si="1"/>
      </c>
      <c r="AG19" s="8">
        <f t="shared" si="2"/>
      </c>
      <c r="AH19" s="7">
        <f t="shared" si="6"/>
      </c>
      <c r="AI19" s="7"/>
      <c r="AJ19" s="27">
        <f t="shared" si="3"/>
      </c>
      <c r="AK19" s="159"/>
    </row>
    <row r="20" spans="1:37" ht="30" customHeight="1">
      <c r="A20" s="94"/>
      <c r="B20" s="104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164"/>
      <c r="N20" s="106"/>
      <c r="O20" s="106"/>
      <c r="P20" s="105"/>
      <c r="Q20" s="165"/>
      <c r="R20" s="166"/>
      <c r="S20" s="166"/>
      <c r="T20" s="166"/>
      <c r="U20" s="166"/>
      <c r="V20" s="166"/>
      <c r="W20" s="166"/>
      <c r="X20" s="167"/>
      <c r="Y20" s="92">
        <f t="shared" si="4"/>
      </c>
      <c r="Z20" s="145"/>
      <c r="AA20" s="20">
        <f t="shared" si="5"/>
      </c>
      <c r="AB20" s="60">
        <f>IF(H20="","","s"&amp;COUNTIF($H$16:H20,"○"))</f>
      </c>
      <c r="AC20" s="26">
        <f>IF(C20="","",100000000+$AC$11*100+5)</f>
      </c>
      <c r="AD20" s="7">
        <f t="shared" si="7"/>
      </c>
      <c r="AE20" s="8">
        <f t="shared" si="0"/>
      </c>
      <c r="AF20" s="8">
        <f t="shared" si="1"/>
      </c>
      <c r="AG20" s="8">
        <f t="shared" si="2"/>
      </c>
      <c r="AH20" s="7">
        <f t="shared" si="6"/>
      </c>
      <c r="AI20" s="7"/>
      <c r="AJ20" s="27">
        <f t="shared" si="3"/>
      </c>
      <c r="AK20" s="159"/>
    </row>
    <row r="21" spans="1:37" ht="30" customHeight="1">
      <c r="A21" s="94"/>
      <c r="B21" s="104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164"/>
      <c r="N21" s="106"/>
      <c r="O21" s="106"/>
      <c r="P21" s="105"/>
      <c r="Q21" s="165"/>
      <c r="R21" s="166"/>
      <c r="S21" s="166"/>
      <c r="T21" s="166"/>
      <c r="U21" s="166"/>
      <c r="V21" s="166"/>
      <c r="W21" s="166"/>
      <c r="X21" s="167"/>
      <c r="Y21" s="92">
        <f t="shared" si="4"/>
      </c>
      <c r="Z21" s="145"/>
      <c r="AA21" s="20">
        <f t="shared" si="5"/>
      </c>
      <c r="AB21" s="60">
        <f>IF(H21="","","s"&amp;COUNTIF($H$16:H21,"○"))</f>
      </c>
      <c r="AC21" s="26">
        <f>IF(C21="","",100000000+$AC$11*100+6)</f>
      </c>
      <c r="AD21" s="7">
        <f t="shared" si="7"/>
      </c>
      <c r="AE21" s="8">
        <f t="shared" si="0"/>
      </c>
      <c r="AF21" s="8">
        <f t="shared" si="1"/>
      </c>
      <c r="AG21" s="8">
        <f t="shared" si="2"/>
      </c>
      <c r="AH21" s="7">
        <f t="shared" si="6"/>
      </c>
      <c r="AI21" s="7"/>
      <c r="AJ21" s="27">
        <f t="shared" si="3"/>
      </c>
      <c r="AK21" s="159"/>
    </row>
    <row r="22" spans="1:37" ht="30" customHeight="1">
      <c r="A22" s="94"/>
      <c r="B22" s="104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164"/>
      <c r="N22" s="106"/>
      <c r="O22" s="106"/>
      <c r="P22" s="105"/>
      <c r="Q22" s="165"/>
      <c r="R22" s="166"/>
      <c r="S22" s="166"/>
      <c r="T22" s="166"/>
      <c r="U22" s="166"/>
      <c r="V22" s="166"/>
      <c r="W22" s="166"/>
      <c r="X22" s="167"/>
      <c r="Y22" s="92">
        <f t="shared" si="4"/>
      </c>
      <c r="Z22" s="145"/>
      <c r="AA22" s="20">
        <f t="shared" si="5"/>
      </c>
      <c r="AB22" s="60">
        <f>IF(H22="","","s"&amp;COUNTIF($H$16:H22,"○"))</f>
      </c>
      <c r="AC22" s="26">
        <f>IF(C22="","",100000000+$AC$11*100+7)</f>
      </c>
      <c r="AD22" s="7">
        <f t="shared" si="7"/>
      </c>
      <c r="AE22" s="8">
        <f t="shared" si="0"/>
      </c>
      <c r="AF22" s="8">
        <f t="shared" si="1"/>
      </c>
      <c r="AG22" s="8">
        <f t="shared" si="2"/>
      </c>
      <c r="AH22" s="7">
        <f t="shared" si="6"/>
      </c>
      <c r="AI22" s="7"/>
      <c r="AJ22" s="27">
        <f t="shared" si="3"/>
      </c>
      <c r="AK22" s="159"/>
    </row>
    <row r="23" spans="1:37" ht="30" customHeight="1">
      <c r="A23" s="94"/>
      <c r="B23" s="104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164"/>
      <c r="N23" s="106"/>
      <c r="O23" s="106"/>
      <c r="P23" s="105"/>
      <c r="Q23" s="165"/>
      <c r="R23" s="166"/>
      <c r="S23" s="166"/>
      <c r="T23" s="166"/>
      <c r="U23" s="166"/>
      <c r="V23" s="166"/>
      <c r="W23" s="166"/>
      <c r="X23" s="167"/>
      <c r="Y23" s="92">
        <f t="shared" si="4"/>
      </c>
      <c r="Z23" s="145"/>
      <c r="AA23" s="20">
        <f t="shared" si="5"/>
      </c>
      <c r="AB23" s="60">
        <f>IF(H23="","","s"&amp;COUNTIF($H$16:H23,"○"))</f>
      </c>
      <c r="AC23" s="26">
        <f>IF(C23="","",100000000+$AC$11*100+8)</f>
      </c>
      <c r="AD23" s="7">
        <f t="shared" si="7"/>
      </c>
      <c r="AE23" s="8">
        <f t="shared" si="0"/>
      </c>
      <c r="AF23" s="8">
        <f t="shared" si="1"/>
      </c>
      <c r="AG23" s="8">
        <f t="shared" si="2"/>
      </c>
      <c r="AH23" s="7">
        <f t="shared" si="6"/>
      </c>
      <c r="AI23" s="7"/>
      <c r="AJ23" s="27">
        <f t="shared" si="3"/>
      </c>
      <c r="AK23" s="159"/>
    </row>
    <row r="24" spans="1:37" ht="30" customHeight="1">
      <c r="A24" s="94"/>
      <c r="B24" s="104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164"/>
      <c r="N24" s="106"/>
      <c r="O24" s="106"/>
      <c r="P24" s="105"/>
      <c r="Q24" s="165"/>
      <c r="R24" s="166"/>
      <c r="S24" s="166"/>
      <c r="T24" s="166"/>
      <c r="U24" s="166"/>
      <c r="V24" s="166"/>
      <c r="W24" s="166"/>
      <c r="X24" s="167"/>
      <c r="Y24" s="92">
        <f t="shared" si="4"/>
      </c>
      <c r="Z24" s="145"/>
      <c r="AA24" s="20">
        <f t="shared" si="5"/>
      </c>
      <c r="AB24" s="60">
        <f>IF(H24="","","s"&amp;COUNTIF($H$16:H24,"○"))</f>
      </c>
      <c r="AC24" s="26">
        <f>IF(C24="","",100000000+$AC$11*100+9)</f>
      </c>
      <c r="AD24" s="7">
        <f t="shared" si="7"/>
      </c>
      <c r="AE24" s="8">
        <f t="shared" si="0"/>
      </c>
      <c r="AF24" s="8">
        <f t="shared" si="1"/>
      </c>
      <c r="AG24" s="8">
        <f t="shared" si="2"/>
      </c>
      <c r="AH24" s="7">
        <f t="shared" si="6"/>
      </c>
      <c r="AI24" s="7"/>
      <c r="AJ24" s="27">
        <f t="shared" si="3"/>
      </c>
      <c r="AK24" s="159"/>
    </row>
    <row r="25" spans="1:37" ht="30" customHeight="1">
      <c r="A25" s="94"/>
      <c r="B25" s="104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164"/>
      <c r="N25" s="106"/>
      <c r="O25" s="106"/>
      <c r="P25" s="105"/>
      <c r="Q25" s="165"/>
      <c r="R25" s="166"/>
      <c r="S25" s="166"/>
      <c r="T25" s="166"/>
      <c r="U25" s="166"/>
      <c r="V25" s="166"/>
      <c r="W25" s="166"/>
      <c r="X25" s="167"/>
      <c r="Y25" s="92">
        <f t="shared" si="4"/>
      </c>
      <c r="Z25" s="145"/>
      <c r="AA25" s="20">
        <f t="shared" si="5"/>
      </c>
      <c r="AB25" s="60">
        <f>IF(H25="","","s"&amp;COUNTIF($H$16:H25,"○"))</f>
      </c>
      <c r="AC25" s="26">
        <f>IF(C25="","",100000000+$AC$11*100+10)</f>
      </c>
      <c r="AD25" s="7">
        <f t="shared" si="7"/>
      </c>
      <c r="AE25" s="8">
        <f t="shared" si="0"/>
      </c>
      <c r="AF25" s="8">
        <f t="shared" si="1"/>
      </c>
      <c r="AG25" s="8">
        <f t="shared" si="2"/>
      </c>
      <c r="AH25" s="7">
        <f t="shared" si="6"/>
      </c>
      <c r="AI25" s="7"/>
      <c r="AJ25" s="27">
        <f t="shared" si="3"/>
      </c>
      <c r="AK25" s="159"/>
    </row>
    <row r="26" spans="1:37" ht="30" customHeight="1">
      <c r="A26" s="94"/>
      <c r="B26" s="104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164"/>
      <c r="N26" s="106"/>
      <c r="O26" s="106"/>
      <c r="P26" s="105"/>
      <c r="Q26" s="165"/>
      <c r="R26" s="166"/>
      <c r="S26" s="166"/>
      <c r="T26" s="166"/>
      <c r="U26" s="166"/>
      <c r="V26" s="166"/>
      <c r="W26" s="166"/>
      <c r="X26" s="167"/>
      <c r="Y26" s="92">
        <f t="shared" si="4"/>
      </c>
      <c r="Z26" s="145"/>
      <c r="AA26" s="20">
        <f t="shared" si="5"/>
      </c>
      <c r="AB26" s="60">
        <f>IF(H26="","","s"&amp;COUNTIF($H$16:H26,"○"))</f>
      </c>
      <c r="AC26" s="26">
        <f>IF(C26="","",100000000+$AC$11*100+11)</f>
      </c>
      <c r="AD26" s="7">
        <f t="shared" si="7"/>
      </c>
      <c r="AE26" s="8">
        <f t="shared" si="0"/>
      </c>
      <c r="AF26" s="8">
        <f t="shared" si="1"/>
      </c>
      <c r="AG26" s="8">
        <f t="shared" si="2"/>
      </c>
      <c r="AH26" s="7">
        <f t="shared" si="6"/>
      </c>
      <c r="AI26" s="7"/>
      <c r="AJ26" s="27">
        <f t="shared" si="3"/>
      </c>
      <c r="AK26" s="159"/>
    </row>
    <row r="27" spans="1:37" ht="30" customHeight="1">
      <c r="A27" s="94"/>
      <c r="B27" s="104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164"/>
      <c r="N27" s="106"/>
      <c r="O27" s="106"/>
      <c r="P27" s="105"/>
      <c r="Q27" s="165"/>
      <c r="R27" s="166"/>
      <c r="S27" s="166"/>
      <c r="T27" s="166"/>
      <c r="U27" s="166"/>
      <c r="V27" s="166"/>
      <c r="W27" s="166"/>
      <c r="X27" s="167"/>
      <c r="Y27" s="92">
        <f t="shared" si="4"/>
      </c>
      <c r="Z27" s="145"/>
      <c r="AA27" s="20">
        <f t="shared" si="5"/>
      </c>
      <c r="AB27" s="60">
        <f>IF(H27="","","s"&amp;COUNTIF($H$16:H27,"○"))</f>
      </c>
      <c r="AC27" s="26">
        <f>IF(C27="","",100000000+$AC$11*100+12)</f>
      </c>
      <c r="AD27" s="7">
        <f t="shared" si="7"/>
      </c>
      <c r="AE27" s="8">
        <f t="shared" si="0"/>
      </c>
      <c r="AF27" s="8">
        <f t="shared" si="1"/>
      </c>
      <c r="AG27" s="8">
        <f t="shared" si="2"/>
      </c>
      <c r="AH27" s="7">
        <f t="shared" si="6"/>
      </c>
      <c r="AI27" s="7"/>
      <c r="AJ27" s="27">
        <f t="shared" si="3"/>
      </c>
      <c r="AK27" s="159"/>
    </row>
    <row r="28" spans="1:37" ht="30" customHeight="1">
      <c r="A28" s="94"/>
      <c r="B28" s="104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164"/>
      <c r="N28" s="106"/>
      <c r="O28" s="106"/>
      <c r="P28" s="105"/>
      <c r="Q28" s="165"/>
      <c r="R28" s="166"/>
      <c r="S28" s="166"/>
      <c r="T28" s="166"/>
      <c r="U28" s="166"/>
      <c r="V28" s="166"/>
      <c r="W28" s="166"/>
      <c r="X28" s="167"/>
      <c r="Y28" s="92">
        <f t="shared" si="4"/>
      </c>
      <c r="Z28" s="145"/>
      <c r="AA28" s="20">
        <f t="shared" si="5"/>
      </c>
      <c r="AB28" s="60">
        <f>IF(H28="","","s"&amp;COUNTIF($H$16:H28,"○"))</f>
      </c>
      <c r="AC28" s="26">
        <f>IF(C28="","",100000000+$AC$11*100+13)</f>
      </c>
      <c r="AD28" s="7">
        <f t="shared" si="7"/>
      </c>
      <c r="AE28" s="8">
        <f t="shared" si="0"/>
      </c>
      <c r="AF28" s="8">
        <f t="shared" si="1"/>
      </c>
      <c r="AG28" s="8">
        <f t="shared" si="2"/>
      </c>
      <c r="AH28" s="7">
        <f t="shared" si="6"/>
      </c>
      <c r="AI28" s="7"/>
      <c r="AJ28" s="27">
        <f t="shared" si="3"/>
      </c>
      <c r="AK28" s="159"/>
    </row>
    <row r="29" spans="1:37" ht="30" customHeight="1">
      <c r="A29" s="94"/>
      <c r="B29" s="104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164"/>
      <c r="N29" s="106"/>
      <c r="O29" s="106"/>
      <c r="P29" s="105"/>
      <c r="Q29" s="165"/>
      <c r="R29" s="166"/>
      <c r="S29" s="166"/>
      <c r="T29" s="166"/>
      <c r="U29" s="166"/>
      <c r="V29" s="166"/>
      <c r="W29" s="166"/>
      <c r="X29" s="167"/>
      <c r="Y29" s="92">
        <f t="shared" si="4"/>
      </c>
      <c r="Z29" s="145"/>
      <c r="AA29" s="20">
        <f t="shared" si="5"/>
      </c>
      <c r="AB29" s="60">
        <f>IF(H29="","","s"&amp;COUNTIF($H$16:H29,"○"))</f>
      </c>
      <c r="AC29" s="26">
        <f>IF(C29="","",100000000+$AC$11*100+14)</f>
      </c>
      <c r="AD29" s="7">
        <f t="shared" si="7"/>
      </c>
      <c r="AE29" s="8">
        <f t="shared" si="0"/>
      </c>
      <c r="AF29" s="8">
        <f t="shared" si="1"/>
      </c>
      <c r="AG29" s="8">
        <f t="shared" si="2"/>
      </c>
      <c r="AH29" s="7">
        <f t="shared" si="6"/>
      </c>
      <c r="AI29" s="7"/>
      <c r="AJ29" s="27">
        <f t="shared" si="3"/>
      </c>
      <c r="AK29" s="159"/>
    </row>
    <row r="30" spans="1:37" ht="30" customHeight="1">
      <c r="A30" s="94"/>
      <c r="B30" s="104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164"/>
      <c r="N30" s="106"/>
      <c r="O30" s="106"/>
      <c r="P30" s="105"/>
      <c r="Q30" s="165"/>
      <c r="R30" s="166"/>
      <c r="S30" s="166"/>
      <c r="T30" s="166"/>
      <c r="U30" s="166"/>
      <c r="V30" s="166"/>
      <c r="W30" s="166"/>
      <c r="X30" s="167"/>
      <c r="Y30" s="92">
        <f t="shared" si="4"/>
      </c>
      <c r="Z30" s="145"/>
      <c r="AA30" s="20">
        <f t="shared" si="5"/>
      </c>
      <c r="AB30" s="60">
        <f>IF(H30="","","s"&amp;COUNTIF($H$16:H30,"○"))</f>
      </c>
      <c r="AC30" s="26">
        <f>IF(C30="","",100000000+$AC$11*100+15)</f>
      </c>
      <c r="AD30" s="7">
        <f t="shared" si="7"/>
      </c>
      <c r="AE30" s="8">
        <f t="shared" si="0"/>
      </c>
      <c r="AF30" s="8">
        <f t="shared" si="1"/>
      </c>
      <c r="AG30" s="8">
        <f t="shared" si="2"/>
      </c>
      <c r="AH30" s="7">
        <f t="shared" si="6"/>
      </c>
      <c r="AI30" s="7"/>
      <c r="AJ30" s="27">
        <f t="shared" si="3"/>
      </c>
      <c r="AK30" s="159"/>
    </row>
    <row r="31" spans="27:37" ht="30" customHeight="1" hidden="1">
      <c r="AA31" s="20">
        <f t="shared" si="5"/>
      </c>
      <c r="AB31" s="60">
        <f>IF(H31="","","s"&amp;COUNTIF($H$16:H31,"○"))</f>
      </c>
      <c r="AC31" s="26">
        <f>IF(C31="","",100000000+$AC$11*100+16)</f>
      </c>
      <c r="AD31" s="7">
        <f t="shared" si="7"/>
      </c>
      <c r="AE31" s="8">
        <f t="shared" si="0"/>
      </c>
      <c r="AF31" s="8">
        <f t="shared" si="1"/>
      </c>
      <c r="AG31" s="8">
        <f t="shared" si="2"/>
      </c>
      <c r="AH31" s="7">
        <f t="shared" si="6"/>
      </c>
      <c r="AI31" s="7"/>
      <c r="AJ31" s="27">
        <f t="shared" si="3"/>
      </c>
      <c r="AK31" s="159"/>
    </row>
    <row r="32" spans="27:37" ht="30" customHeight="1" hidden="1">
      <c r="AA32" s="20">
        <f t="shared" si="5"/>
      </c>
      <c r="AB32" s="60">
        <f>IF(H32="","","s"&amp;COUNTIF($H$16:H32,"○"))</f>
      </c>
      <c r="AC32" s="26">
        <f>IF(C32="","",100000000+$AC$11*100+17)</f>
      </c>
      <c r="AD32" s="7">
        <f t="shared" si="7"/>
      </c>
      <c r="AE32" s="8">
        <f t="shared" si="0"/>
      </c>
      <c r="AF32" s="8">
        <f t="shared" si="1"/>
      </c>
      <c r="AG32" s="8">
        <f t="shared" si="2"/>
      </c>
      <c r="AH32" s="7">
        <f t="shared" si="6"/>
      </c>
      <c r="AI32" s="7"/>
      <c r="AJ32" s="27">
        <f t="shared" si="3"/>
      </c>
      <c r="AK32" s="159"/>
    </row>
    <row r="33" spans="27:37" ht="30" customHeight="1" hidden="1">
      <c r="AA33" s="20">
        <f t="shared" si="5"/>
      </c>
      <c r="AB33" s="60">
        <f>IF(H33="","","s"&amp;COUNTIF($H$16:H33,"○"))</f>
      </c>
      <c r="AC33" s="26">
        <f>IF(C33="","",100000000+$AC$11*100+18)</f>
      </c>
      <c r="AD33" s="7">
        <f t="shared" si="7"/>
      </c>
      <c r="AE33" s="8">
        <f t="shared" si="0"/>
      </c>
      <c r="AF33" s="8">
        <f t="shared" si="1"/>
      </c>
      <c r="AG33" s="8">
        <f t="shared" si="2"/>
      </c>
      <c r="AH33" s="7">
        <f t="shared" si="6"/>
      </c>
      <c r="AI33" s="7"/>
      <c r="AJ33" s="27">
        <f t="shared" si="3"/>
      </c>
      <c r="AK33" s="159"/>
    </row>
    <row r="34" spans="27:37" ht="30" customHeight="1" hidden="1">
      <c r="AA34" s="20">
        <f t="shared" si="5"/>
      </c>
      <c r="AB34" s="60">
        <f>IF(H34="","","s"&amp;COUNTIF($H$16:H34,"○"))</f>
      </c>
      <c r="AC34" s="26">
        <f>IF(C34="","",100000000+$AC$11*100+19)</f>
      </c>
      <c r="AD34" s="7">
        <f t="shared" si="7"/>
      </c>
      <c r="AE34" s="8">
        <f t="shared" si="0"/>
      </c>
      <c r="AF34" s="8">
        <f t="shared" si="1"/>
      </c>
      <c r="AG34" s="8">
        <f t="shared" si="2"/>
      </c>
      <c r="AH34" s="7">
        <f t="shared" si="6"/>
      </c>
      <c r="AI34" s="7"/>
      <c r="AJ34" s="27">
        <f t="shared" si="3"/>
      </c>
      <c r="AK34" s="159"/>
    </row>
    <row r="35" spans="27:37" ht="30" customHeight="1" hidden="1" thickBot="1">
      <c r="AA35" s="20">
        <f t="shared" si="5"/>
      </c>
      <c r="AB35" s="60">
        <f>IF(H35="","","s"&amp;COUNTIF($H$16:H35,"○"))</f>
      </c>
      <c r="AC35" s="160">
        <f>IF(C35="","",100000000+$AC$11*100+20)</f>
      </c>
      <c r="AD35" s="29">
        <f t="shared" si="7"/>
      </c>
      <c r="AE35" s="30">
        <f t="shared" si="0"/>
      </c>
      <c r="AF35" s="30">
        <f t="shared" si="1"/>
      </c>
      <c r="AG35" s="30">
        <f t="shared" si="2"/>
      </c>
      <c r="AH35" s="29">
        <f t="shared" si="6"/>
      </c>
      <c r="AI35" s="29"/>
      <c r="AJ35" s="161">
        <f t="shared" si="3"/>
      </c>
      <c r="AK35" s="159"/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8" ref="AG37:AL37">IF(ISERROR(VLOOKUP(AG36,$AB$16:$AC$35,2,FALSE))=TRUE,"",VLOOKUP(AG36,$AB$16:$AC$35,2,FALSE))</f>
      </c>
      <c r="AH37" s="34">
        <f t="shared" si="8"/>
      </c>
      <c r="AI37" s="34">
        <f t="shared" si="8"/>
      </c>
      <c r="AJ37" s="34">
        <f t="shared" si="8"/>
      </c>
      <c r="AK37" s="34">
        <f t="shared" si="8"/>
      </c>
      <c r="AL37" s="35">
        <f t="shared" si="8"/>
      </c>
    </row>
    <row r="38" spans="1:34" ht="12.75" hidden="1">
      <c r="A38" s="16" t="s">
        <v>58</v>
      </c>
      <c r="C38" s="16" t="s">
        <v>20</v>
      </c>
      <c r="D38" s="16" t="s">
        <v>22</v>
      </c>
      <c r="E38" s="61" t="s">
        <v>73</v>
      </c>
      <c r="F38" s="61" t="s">
        <v>73</v>
      </c>
      <c r="H38" s="224" t="s">
        <v>97</v>
      </c>
      <c r="I38" s="225"/>
      <c r="J38" s="36" t="s">
        <v>80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59</v>
      </c>
      <c r="C39" s="48" t="s">
        <v>179</v>
      </c>
      <c r="D39" s="50" t="s">
        <v>180</v>
      </c>
      <c r="E39" s="48">
        <v>100000</v>
      </c>
      <c r="F39" s="48">
        <v>5</v>
      </c>
      <c r="H39" s="19">
        <v>25</v>
      </c>
      <c r="I39" s="9" t="s">
        <v>121</v>
      </c>
      <c r="J39" s="58">
        <v>25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48"/>
      <c r="D40" s="50"/>
      <c r="E40" s="48"/>
      <c r="F40" s="48"/>
      <c r="H40" s="19">
        <v>26</v>
      </c>
      <c r="I40" s="9" t="s">
        <v>143</v>
      </c>
      <c r="J40" s="58">
        <v>26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60</v>
      </c>
      <c r="C41" s="48"/>
      <c r="D41" s="50"/>
      <c r="E41" s="48"/>
      <c r="F41" s="48"/>
      <c r="H41" s="19">
        <v>27</v>
      </c>
      <c r="I41" s="9" t="s">
        <v>144</v>
      </c>
      <c r="J41" s="58">
        <v>27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23</v>
      </c>
      <c r="C42" s="15"/>
      <c r="D42" s="15"/>
      <c r="H42" s="19">
        <v>28</v>
      </c>
      <c r="I42" s="9" t="s">
        <v>122</v>
      </c>
      <c r="J42" s="58">
        <v>28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24</v>
      </c>
      <c r="C43" s="15"/>
      <c r="D43" s="15"/>
      <c r="H43" s="19">
        <v>29</v>
      </c>
      <c r="I43" s="9" t="s">
        <v>123</v>
      </c>
      <c r="J43" s="58">
        <v>29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46" t="s">
        <v>150</v>
      </c>
      <c r="D44" s="15"/>
      <c r="E44" s="151" t="s">
        <v>151</v>
      </c>
      <c r="H44" s="19">
        <v>30</v>
      </c>
      <c r="I44" s="9" t="s">
        <v>124</v>
      </c>
      <c r="J44" s="58">
        <v>30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52</v>
      </c>
      <c r="C45" s="150">
        <v>0</v>
      </c>
      <c r="D45" s="15"/>
      <c r="E45" s="151">
        <v>1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C46" s="147">
        <v>1</v>
      </c>
      <c r="D46" s="15"/>
      <c r="E46" s="151">
        <v>2</v>
      </c>
      <c r="H46" s="19">
        <v>1</v>
      </c>
      <c r="I46" s="9" t="s">
        <v>98</v>
      </c>
      <c r="J46" s="58">
        <v>1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51">
        <v>3</v>
      </c>
      <c r="H47" s="19">
        <v>2</v>
      </c>
      <c r="I47" s="9" t="s">
        <v>99</v>
      </c>
      <c r="J47" s="58">
        <v>2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51">
        <v>4</v>
      </c>
      <c r="H48" s="19">
        <v>3</v>
      </c>
      <c r="I48" s="9" t="s">
        <v>100</v>
      </c>
      <c r="J48" s="58">
        <v>3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51">
        <v>5</v>
      </c>
      <c r="H49" s="19">
        <v>4</v>
      </c>
      <c r="I49" s="9" t="s">
        <v>101</v>
      </c>
      <c r="J49" s="58">
        <v>4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51">
        <v>6</v>
      </c>
      <c r="H50" s="19">
        <v>5</v>
      </c>
      <c r="I50" s="9" t="s">
        <v>102</v>
      </c>
      <c r="J50" s="58">
        <v>5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51" t="s">
        <v>152</v>
      </c>
      <c r="H51" s="19">
        <v>6</v>
      </c>
      <c r="I51" s="9" t="s">
        <v>103</v>
      </c>
      <c r="J51" s="58">
        <v>6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51" t="s">
        <v>153</v>
      </c>
      <c r="H52" s="19">
        <v>7</v>
      </c>
      <c r="I52" s="9" t="s">
        <v>104</v>
      </c>
      <c r="J52" s="58">
        <v>7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E53" s="151" t="s">
        <v>154</v>
      </c>
      <c r="H53" s="19">
        <v>8</v>
      </c>
      <c r="I53" s="9" t="s">
        <v>105</v>
      </c>
      <c r="J53" s="58">
        <v>8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E54" s="151" t="s">
        <v>155</v>
      </c>
      <c r="H54" s="19">
        <v>9</v>
      </c>
      <c r="I54" s="9" t="s">
        <v>106</v>
      </c>
      <c r="J54" s="58">
        <v>9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E55" s="151" t="s">
        <v>168</v>
      </c>
      <c r="H55" s="19">
        <v>10</v>
      </c>
      <c r="I55" s="9" t="s">
        <v>107</v>
      </c>
      <c r="J55" s="58">
        <v>10</v>
      </c>
    </row>
    <row r="56" spans="1:10" ht="12.75" hidden="1">
      <c r="A56" s="17">
        <v>11</v>
      </c>
      <c r="E56" s="151" t="s">
        <v>169</v>
      </c>
      <c r="H56" s="19">
        <v>11</v>
      </c>
      <c r="I56" s="9" t="s">
        <v>108</v>
      </c>
      <c r="J56" s="58">
        <v>11</v>
      </c>
    </row>
    <row r="57" spans="1:10" ht="12.75" hidden="1">
      <c r="A57" s="18">
        <v>12</v>
      </c>
      <c r="H57" s="19">
        <v>12</v>
      </c>
      <c r="I57" s="9" t="s">
        <v>109</v>
      </c>
      <c r="J57" s="58">
        <v>12</v>
      </c>
    </row>
    <row r="58" spans="1:10" ht="12.75" hidden="1">
      <c r="A58" s="14"/>
      <c r="H58" s="19">
        <v>13</v>
      </c>
      <c r="I58" s="9" t="s">
        <v>142</v>
      </c>
      <c r="J58" s="58">
        <v>13</v>
      </c>
    </row>
    <row r="59" spans="1:10" ht="12.75" hidden="1">
      <c r="A59" s="51" t="s">
        <v>53</v>
      </c>
      <c r="H59" s="19">
        <v>14</v>
      </c>
      <c r="I59" s="9" t="s">
        <v>110</v>
      </c>
      <c r="J59" s="58">
        <v>14</v>
      </c>
    </row>
    <row r="60" spans="1:10" ht="12.75" hidden="1">
      <c r="A60" s="17">
        <v>1</v>
      </c>
      <c r="H60" s="19">
        <v>15</v>
      </c>
      <c r="I60" s="9" t="s">
        <v>111</v>
      </c>
      <c r="J60" s="58">
        <v>16</v>
      </c>
    </row>
    <row r="61" spans="1:10" ht="12.75" hidden="1">
      <c r="A61" s="17">
        <v>2</v>
      </c>
      <c r="H61" s="19">
        <v>16</v>
      </c>
      <c r="I61" s="9" t="s">
        <v>112</v>
      </c>
      <c r="J61" s="58">
        <v>18</v>
      </c>
    </row>
    <row r="62" spans="1:10" ht="12.75" hidden="1">
      <c r="A62" s="17">
        <v>3</v>
      </c>
      <c r="H62" s="19">
        <v>17</v>
      </c>
      <c r="I62" s="9" t="s">
        <v>113</v>
      </c>
      <c r="J62" s="58">
        <v>19</v>
      </c>
    </row>
    <row r="63" spans="1:10" ht="12.75" hidden="1">
      <c r="A63" s="17">
        <v>4</v>
      </c>
      <c r="H63" s="19">
        <v>18</v>
      </c>
      <c r="I63" s="9" t="s">
        <v>114</v>
      </c>
      <c r="J63" s="58">
        <v>20</v>
      </c>
    </row>
    <row r="64" spans="1:10" ht="12.75" hidden="1">
      <c r="A64" s="17">
        <v>5</v>
      </c>
      <c r="H64" s="19">
        <v>19</v>
      </c>
      <c r="I64" s="9" t="s">
        <v>115</v>
      </c>
      <c r="J64" s="58">
        <v>15</v>
      </c>
    </row>
    <row r="65" spans="1:10" ht="12.75" hidden="1">
      <c r="A65" s="17">
        <v>6</v>
      </c>
      <c r="H65" s="19">
        <v>20</v>
      </c>
      <c r="I65" s="9" t="s">
        <v>116</v>
      </c>
      <c r="J65" s="58">
        <v>17</v>
      </c>
    </row>
    <row r="66" spans="1:10" ht="12.75" hidden="1">
      <c r="A66" s="17">
        <v>7</v>
      </c>
      <c r="H66" s="19">
        <v>21</v>
      </c>
      <c r="I66" s="9" t="s">
        <v>117</v>
      </c>
      <c r="J66" s="58">
        <v>24</v>
      </c>
    </row>
    <row r="67" spans="1:10" ht="12.75" hidden="1">
      <c r="A67" s="17">
        <v>8</v>
      </c>
      <c r="H67" s="19">
        <v>22</v>
      </c>
      <c r="I67" s="9" t="s">
        <v>118</v>
      </c>
      <c r="J67" s="58">
        <v>21</v>
      </c>
    </row>
    <row r="68" spans="1:10" ht="12.75" hidden="1">
      <c r="A68" s="17">
        <v>9</v>
      </c>
      <c r="H68" s="19">
        <v>23</v>
      </c>
      <c r="I68" s="9" t="s">
        <v>119</v>
      </c>
      <c r="J68" s="58">
        <v>22</v>
      </c>
    </row>
    <row r="69" spans="1:10" ht="12.75" hidden="1">
      <c r="A69" s="17">
        <v>10</v>
      </c>
      <c r="H69" s="19">
        <v>24</v>
      </c>
      <c r="I69" s="9" t="s">
        <v>120</v>
      </c>
      <c r="J69" s="58">
        <v>23</v>
      </c>
    </row>
    <row r="70" spans="1:10" ht="12.75" hidden="1">
      <c r="A70" s="17">
        <v>11</v>
      </c>
      <c r="H70" s="19">
        <v>31</v>
      </c>
      <c r="I70" s="9" t="s">
        <v>125</v>
      </c>
      <c r="J70" s="58">
        <v>31</v>
      </c>
    </row>
    <row r="71" spans="1:10" ht="12.75" hidden="1">
      <c r="A71" s="17">
        <v>12</v>
      </c>
      <c r="H71" s="19">
        <v>32</v>
      </c>
      <c r="I71" s="9" t="s">
        <v>126</v>
      </c>
      <c r="J71" s="58">
        <v>32</v>
      </c>
    </row>
    <row r="72" spans="1:10" ht="12.75" hidden="1">
      <c r="A72" s="17">
        <v>13</v>
      </c>
      <c r="H72" s="19">
        <v>33</v>
      </c>
      <c r="I72" s="9" t="s">
        <v>127</v>
      </c>
      <c r="J72" s="58">
        <v>33</v>
      </c>
    </row>
    <row r="73" spans="1:10" ht="12.75" hidden="1">
      <c r="A73" s="17">
        <v>14</v>
      </c>
      <c r="H73" s="19">
        <v>34</v>
      </c>
      <c r="I73" s="9" t="s">
        <v>128</v>
      </c>
      <c r="J73" s="58">
        <v>34</v>
      </c>
    </row>
    <row r="74" spans="1:10" ht="12.75" hidden="1">
      <c r="A74" s="17">
        <v>15</v>
      </c>
      <c r="H74" s="19">
        <v>35</v>
      </c>
      <c r="I74" s="9" t="s">
        <v>129</v>
      </c>
      <c r="J74" s="58">
        <v>35</v>
      </c>
    </row>
    <row r="75" spans="1:10" ht="12.75" hidden="1">
      <c r="A75" s="17">
        <v>16</v>
      </c>
      <c r="H75" s="19">
        <v>36</v>
      </c>
      <c r="I75" s="9" t="s">
        <v>130</v>
      </c>
      <c r="J75" s="58">
        <v>36</v>
      </c>
    </row>
    <row r="76" spans="1:10" ht="12.75" hidden="1">
      <c r="A76" s="17">
        <v>17</v>
      </c>
      <c r="H76" s="19">
        <v>37</v>
      </c>
      <c r="I76" s="9" t="s">
        <v>131</v>
      </c>
      <c r="J76" s="58">
        <v>37</v>
      </c>
    </row>
    <row r="77" spans="1:10" ht="12.75" hidden="1">
      <c r="A77" s="17">
        <v>18</v>
      </c>
      <c r="H77" s="19">
        <v>38</v>
      </c>
      <c r="I77" s="9" t="s">
        <v>132</v>
      </c>
      <c r="J77" s="58">
        <v>38</v>
      </c>
    </row>
    <row r="78" spans="1:10" ht="12.75" hidden="1">
      <c r="A78" s="17">
        <v>19</v>
      </c>
      <c r="H78" s="19">
        <v>39</v>
      </c>
      <c r="I78" s="9" t="s">
        <v>133</v>
      </c>
      <c r="J78" s="58">
        <v>39</v>
      </c>
    </row>
    <row r="79" spans="1:10" ht="12.75" hidden="1">
      <c r="A79" s="17">
        <v>20</v>
      </c>
      <c r="H79" s="19">
        <v>40</v>
      </c>
      <c r="I79" s="9" t="s">
        <v>134</v>
      </c>
      <c r="J79" s="58">
        <v>40</v>
      </c>
    </row>
    <row r="80" spans="1:10" ht="12.75" hidden="1">
      <c r="A80" s="17">
        <v>21</v>
      </c>
      <c r="H80" s="19">
        <v>41</v>
      </c>
      <c r="I80" s="9" t="s">
        <v>135</v>
      </c>
      <c r="J80" s="58">
        <v>41</v>
      </c>
    </row>
    <row r="81" spans="1:10" ht="12.75" hidden="1">
      <c r="A81" s="17">
        <v>22</v>
      </c>
      <c r="H81" s="19">
        <v>42</v>
      </c>
      <c r="I81" s="9" t="s">
        <v>136</v>
      </c>
      <c r="J81" s="58">
        <v>42</v>
      </c>
    </row>
    <row r="82" spans="1:10" ht="12.75" hidden="1">
      <c r="A82" s="17">
        <v>23</v>
      </c>
      <c r="H82" s="19">
        <v>43</v>
      </c>
      <c r="I82" s="9" t="s">
        <v>137</v>
      </c>
      <c r="J82" s="58">
        <v>43</v>
      </c>
    </row>
    <row r="83" spans="1:10" ht="12.75" hidden="1">
      <c r="A83" s="17">
        <v>24</v>
      </c>
      <c r="H83" s="19">
        <v>44</v>
      </c>
      <c r="I83" s="9" t="s">
        <v>138</v>
      </c>
      <c r="J83" s="58">
        <v>44</v>
      </c>
    </row>
    <row r="84" spans="1:10" ht="12.75" hidden="1">
      <c r="A84" s="17">
        <v>25</v>
      </c>
      <c r="H84" s="19">
        <v>45</v>
      </c>
      <c r="I84" s="9" t="s">
        <v>139</v>
      </c>
      <c r="J84" s="58">
        <v>45</v>
      </c>
    </row>
    <row r="85" spans="1:10" ht="12.75" hidden="1">
      <c r="A85" s="17">
        <v>26</v>
      </c>
      <c r="H85" s="19">
        <v>46</v>
      </c>
      <c r="I85" s="9" t="s">
        <v>140</v>
      </c>
      <c r="J85" s="58">
        <v>46</v>
      </c>
    </row>
    <row r="86" spans="1:10" ht="12.75" hidden="1">
      <c r="A86" s="17">
        <v>27</v>
      </c>
      <c r="H86" s="129">
        <v>47</v>
      </c>
      <c r="I86" s="130" t="s">
        <v>141</v>
      </c>
      <c r="J86" s="59">
        <v>47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1" t="s">
        <v>92</v>
      </c>
    </row>
    <row r="93" ht="12.75" hidden="1">
      <c r="A93" s="47" t="s">
        <v>93</v>
      </c>
    </row>
    <row r="94" ht="12.75" hidden="1">
      <c r="A94" s="48" t="s">
        <v>94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4"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B11:D11"/>
    <mergeCell ref="H11:I11"/>
    <mergeCell ref="E11:G11"/>
    <mergeCell ref="N9:Q9"/>
    <mergeCell ref="F9:M9"/>
    <mergeCell ref="R8:U8"/>
    <mergeCell ref="F8:M8"/>
    <mergeCell ref="R9:U9"/>
    <mergeCell ref="R11:T11"/>
    <mergeCell ref="N8:Q8"/>
    <mergeCell ref="A14:B14"/>
    <mergeCell ref="C13:C14"/>
    <mergeCell ref="G14:H14"/>
    <mergeCell ref="E12:G12"/>
    <mergeCell ref="B12:C12"/>
    <mergeCell ref="G13:H13"/>
    <mergeCell ref="H12:I12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J7:L7"/>
    <mergeCell ref="J6:L6"/>
    <mergeCell ref="V7:X7"/>
    <mergeCell ref="E6:G6"/>
    <mergeCell ref="H6:I6"/>
    <mergeCell ref="A5:Y5"/>
    <mergeCell ref="B7:C7"/>
    <mergeCell ref="E7:G7"/>
    <mergeCell ref="Q16:X16"/>
    <mergeCell ref="Q17:X17"/>
    <mergeCell ref="Q18:X18"/>
    <mergeCell ref="A4:B4"/>
    <mergeCell ref="A2:B3"/>
    <mergeCell ref="E4:Q4"/>
    <mergeCell ref="V6:X6"/>
    <mergeCell ref="B6:C6"/>
    <mergeCell ref="N6:Q6"/>
    <mergeCell ref="R6:U6"/>
  </mergeCells>
  <conditionalFormatting sqref="I16:I30 Q16:Q30">
    <cfRule type="expression" priority="18" dxfId="0" stopIfTrue="1">
      <formula>IF(AND(I16="",#REF!=""),TRUE,FALSE)</formula>
    </cfRule>
  </conditionalFormatting>
  <conditionalFormatting sqref="H7 N9 R9 F9 E7 B9 D9 N7 D12 R7 W11 U11:U12 D14:F14 J7">
    <cfRule type="expression" priority="16" dxfId="0" stopIfTrue="1">
      <formula>IF(B7="",TRUE,FALSE)</formula>
    </cfRule>
  </conditionalFormatting>
  <conditionalFormatting sqref="Z16:Z30">
    <cfRule type="expression" priority="3" dxfId="1" stopIfTrue="1">
      <formula>IF(Z16="",TRUE,FALSE)</formula>
    </cfRule>
  </conditionalFormatting>
  <conditionalFormatting sqref="E9">
    <cfRule type="expression" priority="2" dxfId="1" stopIfTrue="1">
      <formula>IF($E$9="",TRUE,FALSE)</formula>
    </cfRule>
  </conditionalFormatting>
  <conditionalFormatting sqref="A12">
    <cfRule type="expression" priority="1" dxfId="1" stopIfTrue="1">
      <formula>IF(A12="",TRUE,FALSE)</formula>
    </cfRule>
  </conditionalFormatting>
  <dataValidations count="21">
    <dataValidation allowBlank="1" showInputMessage="1" showErrorMessage="1" imeMode="halfKatakana" sqref="H7 E16:F30"/>
    <dataValidation allowBlank="1" showInputMessage="1" showErrorMessage="1" imeMode="hiragana" sqref="R13 U12 M16:M30 J13 E11:F12 D12 B12 H11 R7 R11 D9 F9 N7 C16:D30"/>
    <dataValidation allowBlank="1" showInputMessage="1" showErrorMessage="1" imeMode="off" sqref="N9 R9 B16:B30"/>
    <dataValidation type="list" allowBlank="1" showInputMessage="1" showErrorMessage="1" promptTitle="種目" prompt="▼をクリックし種目選択" imeMode="off" sqref="A27:A30">
      <formula1>$A$39:$A$44</formula1>
    </dataValidation>
    <dataValidation type="list" allowBlank="1" showInputMessage="1" showErrorMessage="1" imeMode="disabled" sqref="H16:H30">
      <formula1>$A$39</formula1>
    </dataValidation>
    <dataValidation type="textLength" allowBlank="1" showInputMessage="1" showErrorMessage="1" imeMode="off" sqref="J16:L30">
      <formula1>1</formula1>
      <formula2>2</formula2>
    </dataValidation>
    <dataValidation type="list" allowBlank="1" showInputMessage="1" showErrorMessage="1" imeMode="off" sqref="P16:P30">
      <formula1>$A$60:$A$90</formula1>
    </dataValidation>
    <dataValidation type="list" allowBlank="1" showInputMessage="1" showErrorMessage="1" imeMode="off" sqref="U11 O16:O30">
      <formula1>$A$46:$A$57</formula1>
    </dataValidation>
    <dataValidation type="list" allowBlank="1" showInputMessage="1" showErrorMessage="1" imeMode="off" sqref="N16:N30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0">
      <formula1>$C$39:$C$41</formula1>
    </dataValidation>
    <dataValidation allowBlank="1" showInputMessage="1" showErrorMessage="1" imeMode="on" sqref="E7:G7"/>
    <dataValidation type="list" allowBlank="1" showInputMessage="1" showErrorMessage="1" prompt="学生は1-4またはM1-M4(大学院)" imeMode="off" sqref="G16:G30">
      <formula1>$E$45:$E$56</formula1>
    </dataValidation>
    <dataValidation type="list" allowBlank="1" showInputMessage="1" showErrorMessage="1" promptTitle="登録陸協" prompt="登録陸協の都道府県を選択してください" sqref="Z16:Z30">
      <formula1>$I$39:$I$44</formula1>
    </dataValidation>
    <dataValidation type="list" allowBlank="1" showInputMessage="1" showErrorMessage="1" sqref="E9">
      <formula1>$I$39:$I$44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194" t="s">
        <v>159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21"/>
    </row>
    <row r="2" spans="1:26" ht="15" customHeight="1">
      <c r="A2" s="175" t="s">
        <v>90</v>
      </c>
      <c r="B2" s="175"/>
      <c r="C2" s="196" t="s">
        <v>56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22"/>
    </row>
    <row r="3" spans="1:4" ht="15" customHeight="1">
      <c r="A3" s="175"/>
      <c r="B3" s="175"/>
      <c r="C3" s="198" t="s">
        <v>12</v>
      </c>
      <c r="D3" s="198"/>
    </row>
    <row r="4" spans="1:17" ht="45" customHeight="1">
      <c r="A4" s="238" t="s">
        <v>74</v>
      </c>
      <c r="B4" s="238"/>
      <c r="C4" s="199"/>
      <c r="D4" s="199"/>
      <c r="E4" s="176" t="str">
        <f>'男子申込'!E4</f>
        <v>2024 第72回兵庫リレーカーニバル申込書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6" ht="26.2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20"/>
    </row>
    <row r="6" spans="2:27" ht="14.25">
      <c r="B6" s="239" t="s">
        <v>12</v>
      </c>
      <c r="C6" s="240"/>
      <c r="E6" s="178" t="s">
        <v>91</v>
      </c>
      <c r="F6" s="179"/>
      <c r="G6" s="180"/>
      <c r="H6" s="178" t="s">
        <v>46</v>
      </c>
      <c r="I6" s="180"/>
      <c r="J6" s="178" t="s">
        <v>92</v>
      </c>
      <c r="K6" s="179"/>
      <c r="L6" s="180"/>
      <c r="N6" s="178" t="s">
        <v>0</v>
      </c>
      <c r="O6" s="179"/>
      <c r="P6" s="179"/>
      <c r="Q6" s="180"/>
      <c r="R6" s="178" t="s">
        <v>1</v>
      </c>
      <c r="S6" s="179"/>
      <c r="T6" s="179"/>
      <c r="U6" s="180"/>
      <c r="V6" s="271"/>
      <c r="W6" s="272"/>
      <c r="X6" s="272"/>
      <c r="AA6" s="40" t="s">
        <v>47</v>
      </c>
    </row>
    <row r="7" spans="1:27" ht="30" customHeight="1">
      <c r="A7" s="43" t="s">
        <v>65</v>
      </c>
      <c r="B7" s="259">
        <f>IF('男子申込'!B7="","",'男子申込'!B7)</f>
      </c>
      <c r="C7" s="260"/>
      <c r="D7" s="133" t="s">
        <v>45</v>
      </c>
      <c r="E7" s="253">
        <f>IF('男子申込'!E7="","",'男子申込'!E7)</f>
      </c>
      <c r="F7" s="261"/>
      <c r="G7" s="254"/>
      <c r="H7" s="253">
        <f>IF('男子申込'!H7="","",'男子申込'!H7)</f>
      </c>
      <c r="I7" s="254"/>
      <c r="J7" s="255">
        <f>IF('男子申込'!J7="","",'男子申込'!J7)</f>
      </c>
      <c r="K7" s="256"/>
      <c r="L7" s="257"/>
      <c r="M7" s="134" t="s">
        <v>64</v>
      </c>
      <c r="N7" s="246">
        <f>IF('男子申込'!N7="","",'男子申込'!N7)</f>
      </c>
      <c r="O7" s="247"/>
      <c r="P7" s="247"/>
      <c r="Q7" s="247"/>
      <c r="R7" s="248">
        <f>IF('男子申込'!R7="","",'男子申込'!R7)</f>
      </c>
      <c r="S7" s="249"/>
      <c r="T7" s="249"/>
      <c r="U7" s="250"/>
      <c r="V7" s="271"/>
      <c r="W7" s="272"/>
      <c r="X7" s="272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39" t="s">
        <v>14</v>
      </c>
      <c r="O8" s="258"/>
      <c r="P8" s="258"/>
      <c r="Q8" s="240"/>
      <c r="R8" s="178" t="s">
        <v>13</v>
      </c>
      <c r="S8" s="179"/>
      <c r="T8" s="179"/>
      <c r="U8" s="180"/>
      <c r="V8" s="11"/>
      <c r="W8" s="11"/>
      <c r="X8" s="11"/>
    </row>
    <row r="9" spans="1:24" ht="30" customHeight="1">
      <c r="A9" s="42" t="s">
        <v>33</v>
      </c>
      <c r="B9" s="251">
        <f>IF('男子申込'!B9="","",'男子申込'!B9)</f>
      </c>
      <c r="C9" s="252"/>
      <c r="D9" s="142" t="s">
        <v>147</v>
      </c>
      <c r="E9" s="143">
        <f>IF('男子申込'!E9="","",'男子申込'!E9)</f>
      </c>
      <c r="F9" s="243">
        <f>IF('男子申込'!F9="","",'男子申込'!F9)</f>
      </c>
      <c r="G9" s="244"/>
      <c r="H9" s="244"/>
      <c r="I9" s="244"/>
      <c r="J9" s="244"/>
      <c r="K9" s="244"/>
      <c r="L9" s="244"/>
      <c r="M9" s="245"/>
      <c r="N9" s="243">
        <f>IF('男子申込'!N9="","",'男子申込'!N9)</f>
      </c>
      <c r="O9" s="244"/>
      <c r="P9" s="244"/>
      <c r="Q9" s="245"/>
      <c r="R9" s="243">
        <f>IF('男子申込'!R9="","",'男子申込'!R9)</f>
      </c>
      <c r="S9" s="244"/>
      <c r="T9" s="244"/>
      <c r="U9" s="245"/>
      <c r="V9" s="11"/>
      <c r="W9" s="11"/>
      <c r="X9" s="11"/>
    </row>
    <row r="10" ht="14.25"/>
    <row r="11" spans="1:26" ht="30" customHeight="1">
      <c r="A11" s="148" t="s">
        <v>149</v>
      </c>
      <c r="B11" s="212" t="s">
        <v>32</v>
      </c>
      <c r="C11" s="213"/>
      <c r="D11" s="214"/>
      <c r="E11" s="216" t="str">
        <f>IF(J7="","県内・県外 未入力",IF(J7="県内","ｵｰﾌﾟﾝ種目(@\1900)","ｵｰﾌﾟﾝ種目(@\2900)"))</f>
        <v>県内・県外 未入力</v>
      </c>
      <c r="F11" s="216"/>
      <c r="G11" s="216"/>
      <c r="H11" s="215" t="s">
        <v>164</v>
      </c>
      <c r="I11" s="215"/>
      <c r="J11" s="215" t="s">
        <v>76</v>
      </c>
      <c r="K11" s="215"/>
      <c r="L11" s="215"/>
      <c r="M11" s="215"/>
      <c r="N11" s="236" t="s">
        <v>66</v>
      </c>
      <c r="O11" s="236"/>
      <c r="P11" s="236"/>
      <c r="Q11" s="236"/>
      <c r="R11" s="215" t="s">
        <v>67</v>
      </c>
      <c r="S11" s="215"/>
      <c r="T11" s="215"/>
      <c r="U11" s="56">
        <f>IF('男子申込'!U11="","",'男子申込'!U11)</f>
        <v>3</v>
      </c>
      <c r="V11" s="54" t="s">
        <v>68</v>
      </c>
      <c r="W11" s="249">
        <f>IF('男子申込'!W11="","",'男子申込'!W11)</f>
      </c>
      <c r="X11" s="249"/>
      <c r="Y11" s="55" t="s">
        <v>69</v>
      </c>
      <c r="Z11" s="127"/>
    </row>
    <row r="12" spans="1:26" ht="30" customHeight="1">
      <c r="A12" s="149"/>
      <c r="B12" s="207" t="s">
        <v>75</v>
      </c>
      <c r="C12" s="207"/>
      <c r="D12" s="22">
        <f>COUNT(AA16:AA35)</f>
        <v>0</v>
      </c>
      <c r="E12" s="208">
        <f>COUNTA(I16:I35)</f>
        <v>0</v>
      </c>
      <c r="F12" s="208"/>
      <c r="G12" s="208"/>
      <c r="H12" s="211">
        <f>IF(COUNTIF(H16:H35,"○")&gt;=4,1,0)</f>
        <v>0</v>
      </c>
      <c r="I12" s="211"/>
      <c r="J12" s="235">
        <f>IF(J7="県内",E12*1900,E12*2900)+H12*6000+A12*4000</f>
        <v>0</v>
      </c>
      <c r="K12" s="235"/>
      <c r="L12" s="235"/>
      <c r="M12" s="235"/>
      <c r="N12" s="237">
        <f>J12+'男子申込'!J12</f>
        <v>0</v>
      </c>
      <c r="O12" s="237"/>
      <c r="P12" s="237"/>
      <c r="Q12" s="237"/>
      <c r="R12" s="228" t="s">
        <v>71</v>
      </c>
      <c r="S12" s="228"/>
      <c r="T12" s="228"/>
      <c r="U12" s="162">
        <f>IF('男子申込'!U12="","",'男子申込'!U12)</f>
      </c>
      <c r="V12" s="226" t="s">
        <v>70</v>
      </c>
      <c r="W12" s="226"/>
      <c r="X12" s="226"/>
      <c r="Y12" s="227"/>
      <c r="Z12" s="128"/>
    </row>
    <row r="13" spans="3:26" ht="13.5" customHeight="1">
      <c r="C13" s="241" t="s">
        <v>160</v>
      </c>
      <c r="D13" s="114" t="s">
        <v>2</v>
      </c>
      <c r="E13" s="115" t="s">
        <v>81</v>
      </c>
      <c r="F13" s="115" t="s">
        <v>82</v>
      </c>
      <c r="G13" s="265" t="s">
        <v>83</v>
      </c>
      <c r="H13" s="266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04" t="s">
        <v>90</v>
      </c>
      <c r="B14" s="204"/>
      <c r="C14" s="242"/>
      <c r="D14" s="126">
        <v>0</v>
      </c>
      <c r="E14" s="113"/>
      <c r="F14" s="113"/>
      <c r="G14" s="207" t="str">
        <f>RIGHT(FIXED((D14*10000+E14*100+F14)/100000,5),5)</f>
        <v>00000</v>
      </c>
      <c r="H14" s="207"/>
      <c r="I14" s="262" t="s">
        <v>172</v>
      </c>
      <c r="J14" s="263"/>
      <c r="K14" s="263"/>
      <c r="L14" s="263"/>
      <c r="M14" s="263"/>
      <c r="N14" s="263"/>
      <c r="O14" s="263"/>
      <c r="P14" s="264"/>
      <c r="Q14" s="232"/>
      <c r="R14" s="233"/>
      <c r="S14" s="233"/>
      <c r="T14" s="233"/>
      <c r="U14" s="233"/>
      <c r="V14" s="233"/>
      <c r="W14" s="233"/>
      <c r="X14" s="234"/>
      <c r="Y14" s="135" t="s">
        <v>16</v>
      </c>
      <c r="Z14" s="135" t="s">
        <v>95</v>
      </c>
      <c r="AC14" s="4" t="s">
        <v>17</v>
      </c>
    </row>
    <row r="15" spans="1:37" ht="26.25">
      <c r="A15" s="64" t="s">
        <v>57</v>
      </c>
      <c r="B15" s="116" t="s">
        <v>79</v>
      </c>
      <c r="C15" s="65" t="s">
        <v>62</v>
      </c>
      <c r="D15" s="65" t="s">
        <v>1</v>
      </c>
      <c r="E15" s="65" t="s">
        <v>63</v>
      </c>
      <c r="F15" s="65" t="s">
        <v>3</v>
      </c>
      <c r="G15" s="124" t="s">
        <v>86</v>
      </c>
      <c r="H15" s="66" t="s">
        <v>50</v>
      </c>
      <c r="I15" s="67" t="s">
        <v>20</v>
      </c>
      <c r="J15" s="68" t="s">
        <v>2</v>
      </c>
      <c r="K15" s="69" t="s">
        <v>54</v>
      </c>
      <c r="L15" s="70" t="s">
        <v>61</v>
      </c>
      <c r="M15" s="71" t="s">
        <v>55</v>
      </c>
      <c r="N15" s="72" t="s">
        <v>51</v>
      </c>
      <c r="O15" s="72" t="s">
        <v>52</v>
      </c>
      <c r="P15" s="73" t="s">
        <v>53</v>
      </c>
      <c r="Q15" s="155"/>
      <c r="R15" s="156"/>
      <c r="S15" s="157"/>
      <c r="T15" s="157"/>
      <c r="U15" s="157"/>
      <c r="V15" s="156"/>
      <c r="W15" s="156"/>
      <c r="X15" s="158"/>
      <c r="Y15" s="74" t="s">
        <v>15</v>
      </c>
      <c r="Z15" s="136" t="s">
        <v>96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77"/>
      <c r="B16" s="117"/>
      <c r="C16" s="5"/>
      <c r="D16" s="5"/>
      <c r="E16" s="5"/>
      <c r="F16" s="5"/>
      <c r="G16" s="97"/>
      <c r="H16" s="98"/>
      <c r="I16" s="99"/>
      <c r="J16" s="100"/>
      <c r="K16" s="100"/>
      <c r="L16" s="101"/>
      <c r="M16" s="163"/>
      <c r="N16" s="102"/>
      <c r="O16" s="102"/>
      <c r="P16" s="101"/>
      <c r="Q16" s="268" t="s">
        <v>173</v>
      </c>
      <c r="R16" s="269"/>
      <c r="S16" s="269"/>
      <c r="T16" s="269"/>
      <c r="U16" s="269"/>
      <c r="V16" s="269"/>
      <c r="W16" s="269"/>
      <c r="X16" s="270"/>
      <c r="Y16" s="75">
        <f>IF(AD16="","",COUNTA(I16))</f>
      </c>
      <c r="Z16" s="144"/>
      <c r="AA16" s="20">
        <f>IF(Y16="","",VALUE(Y16&amp;IF(LENB(G16)=2,RIGHTB(G16,1),G16)))</f>
      </c>
      <c r="AB16" s="60">
        <f>IF(H16="","","s"&amp;COUNTIF(H16,"○"))</f>
      </c>
      <c r="AC16" s="26">
        <f>IF(C16="","",200000000+'男子申込'!$AC$11*100+1)</f>
      </c>
      <c r="AD16" s="7">
        <f>IF(C16="","",IF(LENB(C16)+LENB(D16)&gt;=10,C16&amp;D16,IF(LENB(C16)+LENB(D16)&gt;=8,C16&amp;"  "&amp;D16,IF(LENB(C16)+LENB(D16)&gt;=6,C16&amp;"    "&amp;D16,C16&amp;"      "&amp;D16)))&amp;IF(G16="","","("&amp;G16&amp;")"))</f>
      </c>
      <c r="AE16" s="8">
        <f aca="true" t="shared" si="0" ref="AE16:AE35">IF(AND(E16="",F16=""),"",ASC(E16)&amp;" "&amp;ASC(F16))</f>
      </c>
      <c r="AF16" s="8">
        <f>IF(C16="","",VALUE(LEFT(AC16,1)))</f>
      </c>
      <c r="AG16" s="8">
        <f aca="true" t="shared" si="1" ref="AG16:AG35">IF(C16="","",VLOOKUP(Z16,$I$39:$J$44,2,FALSE))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>
        <f>IF(R16="","",VLOOKUP(Q16,$C$39:$E$40,2,FALSE)&amp;" "&amp;RIGHT(FIXED(VALUE(R16&amp;S16&amp;IF(LENB(T16)=1,T16&amp;"0",T16))/VLOOKUP(Q16,$C$39:$E$40,3,FALSE),VLOOKUP(Q16,$C$39:$F$40,4,FALSE)),VLOOKUP(Q16,$C$39:$F$40,4,FALSE)))</f>
      </c>
    </row>
    <row r="17" spans="1:37" ht="30" customHeight="1">
      <c r="A17" s="78"/>
      <c r="B17" s="118"/>
      <c r="C17" s="6"/>
      <c r="D17" s="6"/>
      <c r="E17" s="6"/>
      <c r="F17" s="6"/>
      <c r="G17" s="46"/>
      <c r="H17" s="52"/>
      <c r="I17" s="103"/>
      <c r="J17" s="104"/>
      <c r="K17" s="104"/>
      <c r="L17" s="105"/>
      <c r="M17" s="164"/>
      <c r="N17" s="106"/>
      <c r="O17" s="106"/>
      <c r="P17" s="105"/>
      <c r="Q17" s="268" t="s">
        <v>174</v>
      </c>
      <c r="R17" s="269"/>
      <c r="S17" s="269"/>
      <c r="T17" s="269"/>
      <c r="U17" s="269"/>
      <c r="V17" s="269"/>
      <c r="W17" s="269"/>
      <c r="X17" s="270"/>
      <c r="Y17" s="76">
        <f aca="true" t="shared" si="3" ref="Y17:Y30">IF(AD17="","",COUNTA(I17))</f>
      </c>
      <c r="Z17" s="145"/>
      <c r="AA17" s="20">
        <f aca="true" t="shared" si="4" ref="AA17:AA35">IF(Y17="","",VALUE(Y17&amp;IF(LENB(G17)=2,RIGHTB(G17,1),G17)))</f>
      </c>
      <c r="AB17" s="60">
        <f>IF(H17="","","s"&amp;COUNTIF($H$16:H17,"○"))</f>
      </c>
      <c r="AC17" s="26">
        <f>IF(C17="","",200000000+'男子申込'!$AC$11*100+2)</f>
      </c>
      <c r="AD17" s="7">
        <f aca="true" t="shared" si="5" ref="AD17:AD30">IF(C17="","",IF(LENB(C17)+LENB(D17)&gt;=10,C17&amp;D17,IF(LENB(C17)+LENB(D17)&gt;=8,C17&amp;"  "&amp;D17,IF(LENB(C17)+LENB(D17)&gt;=6,C17&amp;"    "&amp;D17,C17&amp;"      "&amp;D17)))&amp;IF(G17="","","("&amp;G17&amp;")"))</f>
      </c>
      <c r="AE17" s="8">
        <f t="shared" si="0"/>
      </c>
      <c r="AF17" s="8">
        <f aca="true" t="shared" si="6" ref="AF17:AF35">IF(C17="","",VALUE(LEFT(AC17,1)))</f>
      </c>
      <c r="AG17" s="8">
        <f t="shared" si="1"/>
      </c>
      <c r="AH17" s="7">
        <f aca="true" t="shared" si="7" ref="AH17:AH35">IF(AD17="","",$B$7)</f>
      </c>
      <c r="AI17" s="7"/>
      <c r="AJ17" s="7">
        <f t="shared" si="2"/>
      </c>
      <c r="AK17" s="27">
        <f aca="true" t="shared" si="8" ref="AK17:AK30">IF(R17="","",VLOOKUP(Q17,$C$39:$E$40,2,FALSE)&amp;" "&amp;RIGHT(FIXED(VALUE(R17&amp;S17&amp;IF(LENB(T17)=1,T17&amp;"0",T17))/VLOOKUP(Q17,$C$39:$E$40,3,FALSE),VLOOKUP(Q17,$C$39:$F$40,4,FALSE)),VLOOKUP(Q17,$C$39:$F$40,4,FALSE)))</f>
      </c>
    </row>
    <row r="18" spans="1:37" ht="30" customHeight="1">
      <c r="A18" s="78"/>
      <c r="B18" s="118"/>
      <c r="C18" s="6"/>
      <c r="D18" s="6"/>
      <c r="E18" s="6"/>
      <c r="F18" s="6"/>
      <c r="G18" s="46"/>
      <c r="H18" s="52"/>
      <c r="I18" s="103"/>
      <c r="J18" s="104"/>
      <c r="K18" s="104"/>
      <c r="L18" s="105"/>
      <c r="M18" s="164"/>
      <c r="N18" s="106"/>
      <c r="O18" s="106"/>
      <c r="P18" s="105"/>
      <c r="Q18" s="268" t="s">
        <v>175</v>
      </c>
      <c r="R18" s="269"/>
      <c r="S18" s="269"/>
      <c r="T18" s="269"/>
      <c r="U18" s="269"/>
      <c r="V18" s="269"/>
      <c r="W18" s="269"/>
      <c r="X18" s="270"/>
      <c r="Y18" s="76">
        <f t="shared" si="3"/>
      </c>
      <c r="Z18" s="145"/>
      <c r="AA18" s="20">
        <f t="shared" si="4"/>
      </c>
      <c r="AB18" s="60">
        <f>IF(H18="","","s"&amp;COUNTIF($H$16:H18,"○"))</f>
      </c>
      <c r="AC18" s="26">
        <f>IF(C18="","",200000000+'男子申込'!$AC$11*100+3)</f>
      </c>
      <c r="AD18" s="7">
        <f t="shared" si="5"/>
      </c>
      <c r="AE18" s="8">
        <f t="shared" si="0"/>
      </c>
      <c r="AF18" s="8">
        <f t="shared" si="6"/>
      </c>
      <c r="AG18" s="8">
        <f t="shared" si="1"/>
      </c>
      <c r="AH18" s="7">
        <f t="shared" si="7"/>
      </c>
      <c r="AI18" s="7"/>
      <c r="AJ18" s="7">
        <f t="shared" si="2"/>
      </c>
      <c r="AK18" s="27">
        <f t="shared" si="8"/>
      </c>
    </row>
    <row r="19" spans="1:37" ht="30" customHeight="1">
      <c r="A19" s="78"/>
      <c r="B19" s="118"/>
      <c r="C19" s="6"/>
      <c r="D19" s="6"/>
      <c r="E19" s="6"/>
      <c r="F19" s="6"/>
      <c r="G19" s="46"/>
      <c r="H19" s="52"/>
      <c r="I19" s="103"/>
      <c r="J19" s="104"/>
      <c r="K19" s="104"/>
      <c r="L19" s="105"/>
      <c r="M19" s="164"/>
      <c r="N19" s="106"/>
      <c r="O19" s="106"/>
      <c r="P19" s="105"/>
      <c r="Q19" s="165"/>
      <c r="R19" s="166"/>
      <c r="S19" s="166"/>
      <c r="T19" s="166"/>
      <c r="U19" s="166"/>
      <c r="V19" s="166"/>
      <c r="W19" s="166"/>
      <c r="X19" s="167"/>
      <c r="Y19" s="76">
        <f t="shared" si="3"/>
      </c>
      <c r="Z19" s="145"/>
      <c r="AA19" s="20">
        <f t="shared" si="4"/>
      </c>
      <c r="AB19" s="60">
        <f>IF(H19="","","s"&amp;COUNTIF($H$16:H19,"○"))</f>
      </c>
      <c r="AC19" s="26">
        <f>IF(C19="","",200000000+'男子申込'!$AC$11*100+4)</f>
      </c>
      <c r="AD19" s="7">
        <f t="shared" si="5"/>
      </c>
      <c r="AE19" s="8">
        <f t="shared" si="0"/>
      </c>
      <c r="AF19" s="8">
        <f t="shared" si="6"/>
      </c>
      <c r="AG19" s="8">
        <f t="shared" si="1"/>
      </c>
      <c r="AH19" s="7">
        <f t="shared" si="7"/>
      </c>
      <c r="AI19" s="7"/>
      <c r="AJ19" s="7">
        <f t="shared" si="2"/>
      </c>
      <c r="AK19" s="27">
        <f t="shared" si="8"/>
      </c>
    </row>
    <row r="20" spans="1:37" ht="30" customHeight="1">
      <c r="A20" s="78"/>
      <c r="B20" s="118"/>
      <c r="C20" s="6"/>
      <c r="D20" s="6"/>
      <c r="E20" s="6"/>
      <c r="F20" s="6"/>
      <c r="G20" s="46"/>
      <c r="H20" s="52"/>
      <c r="I20" s="103"/>
      <c r="J20" s="104"/>
      <c r="K20" s="104"/>
      <c r="L20" s="105"/>
      <c r="M20" s="164"/>
      <c r="N20" s="106"/>
      <c r="O20" s="106"/>
      <c r="P20" s="105"/>
      <c r="Q20" s="165"/>
      <c r="R20" s="166"/>
      <c r="S20" s="166"/>
      <c r="T20" s="166"/>
      <c r="U20" s="166"/>
      <c r="V20" s="166"/>
      <c r="W20" s="166"/>
      <c r="X20" s="167"/>
      <c r="Y20" s="76">
        <f t="shared" si="3"/>
      </c>
      <c r="Z20" s="145"/>
      <c r="AA20" s="20">
        <f t="shared" si="4"/>
      </c>
      <c r="AB20" s="60">
        <f>IF(H20="","","s"&amp;COUNTIF($H$16:H20,"○"))</f>
      </c>
      <c r="AC20" s="26">
        <f>IF(C20="","",200000000+'男子申込'!$AC$11*100+5)</f>
      </c>
      <c r="AD20" s="7">
        <f t="shared" si="5"/>
      </c>
      <c r="AE20" s="8">
        <f t="shared" si="0"/>
      </c>
      <c r="AF20" s="8">
        <f t="shared" si="6"/>
      </c>
      <c r="AG20" s="8">
        <f t="shared" si="1"/>
      </c>
      <c r="AH20" s="7">
        <f t="shared" si="7"/>
      </c>
      <c r="AI20" s="7"/>
      <c r="AJ20" s="7">
        <f t="shared" si="2"/>
      </c>
      <c r="AK20" s="27">
        <f t="shared" si="8"/>
      </c>
    </row>
    <row r="21" spans="1:37" ht="30" customHeight="1">
      <c r="A21" s="78"/>
      <c r="B21" s="118"/>
      <c r="C21" s="6"/>
      <c r="D21" s="6"/>
      <c r="E21" s="6"/>
      <c r="F21" s="6"/>
      <c r="G21" s="46"/>
      <c r="H21" s="52"/>
      <c r="I21" s="103"/>
      <c r="J21" s="104"/>
      <c r="K21" s="104"/>
      <c r="L21" s="105"/>
      <c r="M21" s="164"/>
      <c r="N21" s="106"/>
      <c r="O21" s="106"/>
      <c r="P21" s="105"/>
      <c r="Q21" s="165"/>
      <c r="R21" s="166"/>
      <c r="S21" s="166"/>
      <c r="T21" s="166"/>
      <c r="U21" s="166"/>
      <c r="V21" s="166"/>
      <c r="W21" s="166"/>
      <c r="X21" s="167"/>
      <c r="Y21" s="76">
        <f t="shared" si="3"/>
      </c>
      <c r="Z21" s="145"/>
      <c r="AA21" s="20">
        <f t="shared" si="4"/>
      </c>
      <c r="AB21" s="60">
        <f>IF(H21="","","s"&amp;COUNTIF($H$16:H21,"○"))</f>
      </c>
      <c r="AC21" s="26">
        <f>IF(C21="","",200000000+'男子申込'!$AC$11*100+6)</f>
      </c>
      <c r="AD21" s="7">
        <f t="shared" si="5"/>
      </c>
      <c r="AE21" s="8">
        <f t="shared" si="0"/>
      </c>
      <c r="AF21" s="8">
        <f t="shared" si="6"/>
      </c>
      <c r="AG21" s="8">
        <f t="shared" si="1"/>
      </c>
      <c r="AH21" s="7">
        <f t="shared" si="7"/>
      </c>
      <c r="AI21" s="7"/>
      <c r="AJ21" s="7">
        <f t="shared" si="2"/>
      </c>
      <c r="AK21" s="27">
        <f t="shared" si="8"/>
      </c>
    </row>
    <row r="22" spans="1:37" ht="30" customHeight="1">
      <c r="A22" s="78"/>
      <c r="B22" s="118"/>
      <c r="C22" s="6"/>
      <c r="D22" s="6"/>
      <c r="E22" s="6"/>
      <c r="F22" s="6"/>
      <c r="G22" s="46"/>
      <c r="H22" s="52"/>
      <c r="I22" s="103"/>
      <c r="J22" s="104"/>
      <c r="K22" s="104"/>
      <c r="L22" s="105"/>
      <c r="M22" s="164"/>
      <c r="N22" s="106"/>
      <c r="O22" s="106"/>
      <c r="P22" s="105"/>
      <c r="Q22" s="165"/>
      <c r="R22" s="166"/>
      <c r="S22" s="166"/>
      <c r="T22" s="166"/>
      <c r="U22" s="166"/>
      <c r="V22" s="166"/>
      <c r="W22" s="166"/>
      <c r="X22" s="167"/>
      <c r="Y22" s="76">
        <f t="shared" si="3"/>
      </c>
      <c r="Z22" s="145">
        <f>IF(AE22="","",COUNTA(J22,R22))</f>
      </c>
      <c r="AA22" s="20">
        <f t="shared" si="4"/>
      </c>
      <c r="AB22" s="60">
        <f>IF(H22="","","s"&amp;COUNTIF($H$16:H22,"○"))</f>
      </c>
      <c r="AC22" s="26">
        <f>IF(C22="","",200000000+'男子申込'!$AC$11*100+7)</f>
      </c>
      <c r="AD22" s="7">
        <f t="shared" si="5"/>
      </c>
      <c r="AE22" s="8">
        <f t="shared" si="0"/>
      </c>
      <c r="AF22" s="8">
        <f t="shared" si="6"/>
      </c>
      <c r="AG22" s="8">
        <f t="shared" si="1"/>
      </c>
      <c r="AH22" s="7">
        <f t="shared" si="7"/>
      </c>
      <c r="AI22" s="7"/>
      <c r="AJ22" s="7">
        <f t="shared" si="2"/>
      </c>
      <c r="AK22" s="27">
        <f t="shared" si="8"/>
      </c>
    </row>
    <row r="23" spans="1:37" ht="30" customHeight="1">
      <c r="A23" s="78"/>
      <c r="B23" s="118"/>
      <c r="C23" s="6"/>
      <c r="D23" s="6"/>
      <c r="E23" s="6"/>
      <c r="F23" s="6"/>
      <c r="G23" s="46"/>
      <c r="H23" s="52"/>
      <c r="I23" s="103"/>
      <c r="J23" s="104"/>
      <c r="K23" s="104"/>
      <c r="L23" s="105"/>
      <c r="M23" s="164"/>
      <c r="N23" s="106"/>
      <c r="O23" s="106"/>
      <c r="P23" s="105"/>
      <c r="Q23" s="165"/>
      <c r="R23" s="166"/>
      <c r="S23" s="166"/>
      <c r="T23" s="166"/>
      <c r="U23" s="166"/>
      <c r="V23" s="166"/>
      <c r="W23" s="166"/>
      <c r="X23" s="167"/>
      <c r="Y23" s="76">
        <f t="shared" si="3"/>
      </c>
      <c r="Z23" s="145">
        <f>IF(AE23="","",COUNTA(J23,R23))</f>
      </c>
      <c r="AA23" s="20">
        <f t="shared" si="4"/>
      </c>
      <c r="AB23" s="60">
        <f>IF(H23="","","s"&amp;COUNTIF($H$16:H23,"○"))</f>
      </c>
      <c r="AC23" s="26">
        <f>IF(C23="","",200000000+'男子申込'!$AC$11*100+8)</f>
      </c>
      <c r="AD23" s="7">
        <f t="shared" si="5"/>
      </c>
      <c r="AE23" s="8">
        <f t="shared" si="0"/>
      </c>
      <c r="AF23" s="8">
        <f t="shared" si="6"/>
      </c>
      <c r="AG23" s="8">
        <f t="shared" si="1"/>
      </c>
      <c r="AH23" s="7">
        <f t="shared" si="7"/>
      </c>
      <c r="AI23" s="7"/>
      <c r="AJ23" s="7">
        <f t="shared" si="2"/>
      </c>
      <c r="AK23" s="27">
        <f t="shared" si="8"/>
      </c>
    </row>
    <row r="24" spans="1:37" ht="30" customHeight="1">
      <c r="A24" s="78"/>
      <c r="B24" s="118"/>
      <c r="C24" s="6"/>
      <c r="D24" s="6"/>
      <c r="E24" s="6"/>
      <c r="F24" s="6"/>
      <c r="G24" s="46"/>
      <c r="H24" s="52"/>
      <c r="I24" s="103"/>
      <c r="J24" s="104"/>
      <c r="K24" s="104"/>
      <c r="L24" s="105"/>
      <c r="M24" s="164"/>
      <c r="N24" s="106"/>
      <c r="O24" s="106"/>
      <c r="P24" s="105"/>
      <c r="Q24" s="165"/>
      <c r="R24" s="166"/>
      <c r="S24" s="166"/>
      <c r="T24" s="166"/>
      <c r="U24" s="166"/>
      <c r="V24" s="166"/>
      <c r="W24" s="166"/>
      <c r="X24" s="167"/>
      <c r="Y24" s="76">
        <f t="shared" si="3"/>
      </c>
      <c r="Z24" s="145">
        <f>IF(AE24="","",COUNTA(J24,R24))</f>
      </c>
      <c r="AA24" s="20">
        <f t="shared" si="4"/>
      </c>
      <c r="AB24" s="60">
        <f>IF(H24="","","s"&amp;COUNTIF($H$16:H24,"○"))</f>
      </c>
      <c r="AC24" s="26">
        <f>IF(C24="","",200000000+'男子申込'!$AC$11*100+9)</f>
      </c>
      <c r="AD24" s="7">
        <f t="shared" si="5"/>
      </c>
      <c r="AE24" s="8">
        <f t="shared" si="0"/>
      </c>
      <c r="AF24" s="8">
        <f t="shared" si="6"/>
      </c>
      <c r="AG24" s="8">
        <f t="shared" si="1"/>
      </c>
      <c r="AH24" s="7">
        <f t="shared" si="7"/>
      </c>
      <c r="AI24" s="7"/>
      <c r="AJ24" s="7">
        <f t="shared" si="2"/>
      </c>
      <c r="AK24" s="27">
        <f t="shared" si="8"/>
      </c>
    </row>
    <row r="25" spans="1:37" ht="30" customHeight="1">
      <c r="A25" s="78"/>
      <c r="B25" s="118"/>
      <c r="C25" s="6"/>
      <c r="D25" s="6"/>
      <c r="E25" s="6"/>
      <c r="F25" s="6"/>
      <c r="G25" s="46"/>
      <c r="H25" s="52"/>
      <c r="I25" s="103"/>
      <c r="J25" s="104"/>
      <c r="K25" s="104"/>
      <c r="L25" s="105"/>
      <c r="M25" s="164"/>
      <c r="N25" s="106"/>
      <c r="O25" s="106"/>
      <c r="P25" s="105"/>
      <c r="Q25" s="165"/>
      <c r="R25" s="166"/>
      <c r="S25" s="166"/>
      <c r="T25" s="166"/>
      <c r="U25" s="166"/>
      <c r="V25" s="166"/>
      <c r="W25" s="166"/>
      <c r="X25" s="167"/>
      <c r="Y25" s="76">
        <f t="shared" si="3"/>
      </c>
      <c r="Z25" s="145">
        <f>IF(AE25="","",COUNTA(J25,R25))</f>
      </c>
      <c r="AA25" s="20">
        <f t="shared" si="4"/>
      </c>
      <c r="AB25" s="60">
        <f>IF(H25="","","s"&amp;COUNTIF($H$16:H25,"○"))</f>
      </c>
      <c r="AC25" s="26">
        <f>IF(C25="","",200000000+'男子申込'!$AC$11*100+10)</f>
      </c>
      <c r="AD25" s="7">
        <f t="shared" si="5"/>
      </c>
      <c r="AE25" s="8">
        <f t="shared" si="0"/>
      </c>
      <c r="AF25" s="8">
        <f t="shared" si="6"/>
      </c>
      <c r="AG25" s="8">
        <f t="shared" si="1"/>
      </c>
      <c r="AH25" s="7">
        <f t="shared" si="7"/>
      </c>
      <c r="AI25" s="7"/>
      <c r="AJ25" s="7">
        <f t="shared" si="2"/>
      </c>
      <c r="AK25" s="27">
        <f t="shared" si="8"/>
      </c>
    </row>
    <row r="26" spans="1:37" ht="30" customHeight="1">
      <c r="A26" s="78"/>
      <c r="B26" s="118"/>
      <c r="C26" s="6"/>
      <c r="D26" s="6"/>
      <c r="E26" s="6"/>
      <c r="F26" s="6"/>
      <c r="G26" s="46"/>
      <c r="H26" s="52"/>
      <c r="I26" s="103"/>
      <c r="J26" s="104"/>
      <c r="K26" s="104"/>
      <c r="L26" s="105"/>
      <c r="M26" s="164"/>
      <c r="N26" s="106"/>
      <c r="O26" s="106"/>
      <c r="P26" s="105"/>
      <c r="Q26" s="165"/>
      <c r="R26" s="166"/>
      <c r="S26" s="166"/>
      <c r="T26" s="166"/>
      <c r="U26" s="166"/>
      <c r="V26" s="166"/>
      <c r="W26" s="166"/>
      <c r="X26" s="167"/>
      <c r="Y26" s="76">
        <f t="shared" si="3"/>
      </c>
      <c r="Z26" s="145">
        <f>IF(AE26="","",COUNTA(J26,R26))</f>
      </c>
      <c r="AA26" s="20">
        <f t="shared" si="4"/>
      </c>
      <c r="AB26" s="60">
        <f>IF(H26="","","s"&amp;COUNTIF($H$16:H26,"○"))</f>
      </c>
      <c r="AC26" s="26">
        <f>IF(C26="","",200000000+'男子申込'!$AC$11*100+11)</f>
      </c>
      <c r="AD26" s="7">
        <f t="shared" si="5"/>
      </c>
      <c r="AE26" s="8">
        <f t="shared" si="0"/>
      </c>
      <c r="AF26" s="8">
        <f t="shared" si="6"/>
      </c>
      <c r="AG26" s="8">
        <f t="shared" si="1"/>
      </c>
      <c r="AH26" s="7">
        <f t="shared" si="7"/>
      </c>
      <c r="AI26" s="7"/>
      <c r="AJ26" s="7">
        <f t="shared" si="2"/>
      </c>
      <c r="AK26" s="27">
        <f t="shared" si="8"/>
      </c>
    </row>
    <row r="27" spans="1:37" ht="30" customHeight="1">
      <c r="A27" s="78"/>
      <c r="B27" s="118"/>
      <c r="C27" s="6"/>
      <c r="D27" s="6"/>
      <c r="E27" s="6"/>
      <c r="F27" s="6"/>
      <c r="G27" s="46"/>
      <c r="H27" s="52"/>
      <c r="I27" s="103"/>
      <c r="J27" s="104"/>
      <c r="K27" s="104"/>
      <c r="L27" s="105"/>
      <c r="M27" s="164"/>
      <c r="N27" s="106"/>
      <c r="O27" s="106"/>
      <c r="P27" s="105"/>
      <c r="Q27" s="165"/>
      <c r="R27" s="166"/>
      <c r="S27" s="166"/>
      <c r="T27" s="166"/>
      <c r="U27" s="166"/>
      <c r="V27" s="166"/>
      <c r="W27" s="166"/>
      <c r="X27" s="167"/>
      <c r="Y27" s="76">
        <f t="shared" si="3"/>
      </c>
      <c r="Z27" s="145">
        <f>IF(AE27="","",COUNTA(J27,R27))</f>
      </c>
      <c r="AA27" s="20">
        <f t="shared" si="4"/>
      </c>
      <c r="AB27" s="60">
        <f>IF(H27="","","s"&amp;COUNTIF($H$16:H27,"○"))</f>
      </c>
      <c r="AC27" s="26">
        <f>IF(C27="","",200000000+'男子申込'!$AC$11*100+12)</f>
      </c>
      <c r="AD27" s="7">
        <f t="shared" si="5"/>
      </c>
      <c r="AE27" s="8">
        <f t="shared" si="0"/>
      </c>
      <c r="AF27" s="8">
        <f t="shared" si="6"/>
      </c>
      <c r="AG27" s="8">
        <f t="shared" si="1"/>
      </c>
      <c r="AH27" s="7">
        <f t="shared" si="7"/>
      </c>
      <c r="AI27" s="7"/>
      <c r="AJ27" s="7">
        <f t="shared" si="2"/>
      </c>
      <c r="AK27" s="27">
        <f t="shared" si="8"/>
      </c>
    </row>
    <row r="28" spans="1:37" ht="30" customHeight="1">
      <c r="A28" s="78"/>
      <c r="B28" s="118"/>
      <c r="C28" s="6"/>
      <c r="D28" s="6"/>
      <c r="E28" s="6"/>
      <c r="F28" s="6"/>
      <c r="G28" s="46"/>
      <c r="H28" s="52"/>
      <c r="I28" s="103"/>
      <c r="J28" s="104"/>
      <c r="K28" s="104"/>
      <c r="L28" s="105"/>
      <c r="M28" s="164"/>
      <c r="N28" s="106"/>
      <c r="O28" s="106"/>
      <c r="P28" s="105"/>
      <c r="Q28" s="165"/>
      <c r="R28" s="166"/>
      <c r="S28" s="166"/>
      <c r="T28" s="166"/>
      <c r="U28" s="166"/>
      <c r="V28" s="166"/>
      <c r="W28" s="166"/>
      <c r="X28" s="167"/>
      <c r="Y28" s="76">
        <f t="shared" si="3"/>
      </c>
      <c r="Z28" s="145">
        <f>IF(AE28="","",COUNTA(J28,R28))</f>
      </c>
      <c r="AA28" s="20">
        <f t="shared" si="4"/>
      </c>
      <c r="AB28" s="60">
        <f>IF(H28="","","s"&amp;COUNTIF($H$16:H28,"○"))</f>
      </c>
      <c r="AC28" s="26">
        <f>IF(C28="","",200000000+'男子申込'!$AC$11*100+13)</f>
      </c>
      <c r="AD28" s="7">
        <f t="shared" si="5"/>
      </c>
      <c r="AE28" s="8">
        <f t="shared" si="0"/>
      </c>
      <c r="AF28" s="8">
        <f t="shared" si="6"/>
      </c>
      <c r="AG28" s="8">
        <f t="shared" si="1"/>
      </c>
      <c r="AH28" s="7">
        <f t="shared" si="7"/>
      </c>
      <c r="AI28" s="7"/>
      <c r="AJ28" s="7">
        <f t="shared" si="2"/>
      </c>
      <c r="AK28" s="27">
        <f t="shared" si="8"/>
      </c>
    </row>
    <row r="29" spans="1:37" ht="30" customHeight="1">
      <c r="A29" s="78"/>
      <c r="B29" s="118"/>
      <c r="C29" s="6"/>
      <c r="D29" s="6"/>
      <c r="E29" s="6"/>
      <c r="F29" s="6"/>
      <c r="G29" s="46"/>
      <c r="H29" s="52"/>
      <c r="I29" s="103"/>
      <c r="J29" s="104"/>
      <c r="K29" s="104"/>
      <c r="L29" s="105"/>
      <c r="M29" s="164"/>
      <c r="N29" s="106"/>
      <c r="O29" s="106"/>
      <c r="P29" s="105"/>
      <c r="Q29" s="165"/>
      <c r="R29" s="166"/>
      <c r="S29" s="166"/>
      <c r="T29" s="166"/>
      <c r="U29" s="166"/>
      <c r="V29" s="166"/>
      <c r="W29" s="166"/>
      <c r="X29" s="167"/>
      <c r="Y29" s="76">
        <f t="shared" si="3"/>
      </c>
      <c r="Z29" s="145">
        <f>IF(AE29="","",COUNTA(J29,R29))</f>
      </c>
      <c r="AA29" s="20">
        <f t="shared" si="4"/>
      </c>
      <c r="AB29" s="60">
        <f>IF(H29="","","s"&amp;COUNTIF($H$16:H29,"○"))</f>
      </c>
      <c r="AC29" s="26">
        <f>IF(C29="","",200000000+'男子申込'!$AC$11*100+14)</f>
      </c>
      <c r="AD29" s="7">
        <f t="shared" si="5"/>
      </c>
      <c r="AE29" s="8">
        <f t="shared" si="0"/>
      </c>
      <c r="AF29" s="8">
        <f t="shared" si="6"/>
      </c>
      <c r="AG29" s="8">
        <f t="shared" si="1"/>
      </c>
      <c r="AH29" s="7">
        <f t="shared" si="7"/>
      </c>
      <c r="AI29" s="7"/>
      <c r="AJ29" s="7">
        <f t="shared" si="2"/>
      </c>
      <c r="AK29" s="27">
        <f t="shared" si="8"/>
      </c>
    </row>
    <row r="30" spans="1:37" ht="30" customHeight="1">
      <c r="A30" s="78"/>
      <c r="B30" s="118"/>
      <c r="C30" s="6"/>
      <c r="D30" s="6"/>
      <c r="E30" s="6"/>
      <c r="F30" s="6"/>
      <c r="G30" s="46"/>
      <c r="H30" s="52"/>
      <c r="I30" s="103"/>
      <c r="J30" s="104"/>
      <c r="K30" s="104"/>
      <c r="L30" s="105"/>
      <c r="M30" s="164"/>
      <c r="N30" s="106"/>
      <c r="O30" s="106"/>
      <c r="P30" s="105"/>
      <c r="Q30" s="165"/>
      <c r="R30" s="166"/>
      <c r="S30" s="166"/>
      <c r="T30" s="166"/>
      <c r="U30" s="166"/>
      <c r="V30" s="166"/>
      <c r="W30" s="166"/>
      <c r="X30" s="167"/>
      <c r="Y30" s="76">
        <f t="shared" si="3"/>
      </c>
      <c r="Z30" s="145">
        <f>IF(AE30="","",COUNTA(J30,R30))</f>
      </c>
      <c r="AA30" s="20">
        <f t="shared" si="4"/>
      </c>
      <c r="AB30" s="60">
        <f>IF(H30="","","s"&amp;COUNTIF($H$16:H30,"○"))</f>
      </c>
      <c r="AC30" s="26">
        <f>IF(C30="","",200000000+'男子申込'!$AC$11*100+15)</f>
      </c>
      <c r="AD30" s="7">
        <f t="shared" si="5"/>
      </c>
      <c r="AE30" s="8">
        <f t="shared" si="0"/>
      </c>
      <c r="AF30" s="8">
        <f t="shared" si="6"/>
      </c>
      <c r="AG30" s="8">
        <f t="shared" si="1"/>
      </c>
      <c r="AH30" s="7">
        <f t="shared" si="7"/>
      </c>
      <c r="AI30" s="7"/>
      <c r="AJ30" s="7">
        <f t="shared" si="2"/>
      </c>
      <c r="AK30" s="27">
        <f t="shared" si="8"/>
      </c>
    </row>
    <row r="31" spans="27:37" ht="30" customHeight="1" hidden="1">
      <c r="AA31" s="20">
        <f t="shared" si="4"/>
      </c>
      <c r="AB31" s="60">
        <f>IF(H31="","","s"&amp;COUNTIF($H$16:H31,"○"))</f>
      </c>
      <c r="AC31" s="26">
        <f>IF(C31="","",200000000+'男子申込'!$AC$11*100+16)</f>
      </c>
      <c r="AD31" s="7">
        <f>IF(C31="","",IF(LENB(C31)+LENB(D31)&gt;=10,C31&amp;D31,IF(LENB(C31)+LENB(D31)&gt;=8,C31&amp;"  "&amp;D31,IF(LENB(C31)+LENB(D31)&gt;=6,C31&amp;"    "&amp;D31,C31&amp;"      "&amp;D31)))&amp;IF(G31="","",IF(LENB(G31)&gt;=2,G31," "&amp;G31)))</f>
      </c>
      <c r="AE31" s="8">
        <f t="shared" si="0"/>
      </c>
      <c r="AF31" s="8">
        <f t="shared" si="6"/>
      </c>
      <c r="AG31" s="8">
        <f t="shared" si="1"/>
      </c>
      <c r="AH31" s="7">
        <f t="shared" si="7"/>
      </c>
      <c r="AI31" s="7"/>
      <c r="AJ31" s="7">
        <f t="shared" si="2"/>
      </c>
      <c r="AK31" s="27">
        <f>IF(Q31="","",VLOOKUP(Q31,$C$39:$E$40,2,FALSE)&amp;" "&amp;RIGHT(FIXED(VALUE(R31&amp;S31&amp;IF(LENB(T31)=1,T31&amp;"0",T31))/VLOOKUP(Q31,$C$39:$E$40,3,FALSE),VLOOKUP(Q31,$C$39:$F$40,4,FALSE)),VLOOKUP(Q31,$C$39:$F$40,4,FALSE)))</f>
      </c>
    </row>
    <row r="32" spans="27:37" ht="30" customHeight="1" hidden="1">
      <c r="AA32" s="20">
        <f t="shared" si="4"/>
      </c>
      <c r="AB32" s="60">
        <f>IF(H32="","","s"&amp;COUNTIF($H$16:H32,"○"))</f>
      </c>
      <c r="AC32" s="26">
        <f>IF(C32="","",200000000+'男子申込'!$AC$11*100+17)</f>
      </c>
      <c r="AD32" s="7">
        <f>IF(C32="","",IF(LENB(C32)+LENB(D32)&gt;=10,C32&amp;D32,IF(LENB(C32)+LENB(D32)&gt;=8,C32&amp;"  "&amp;D32,IF(LENB(C32)+LENB(D32)&gt;=6,C32&amp;"    "&amp;D32,C32&amp;"      "&amp;D32)))&amp;IF(G32="","",IF(LENB(G32)&gt;=2,G32," "&amp;G32)))</f>
      </c>
      <c r="AE32" s="8">
        <f t="shared" si="0"/>
      </c>
      <c r="AF32" s="8">
        <f t="shared" si="6"/>
      </c>
      <c r="AG32" s="8">
        <f t="shared" si="1"/>
      </c>
      <c r="AH32" s="7">
        <f t="shared" si="7"/>
      </c>
      <c r="AI32" s="7"/>
      <c r="AJ32" s="7">
        <f t="shared" si="2"/>
      </c>
      <c r="AK32" s="27">
        <f>IF(Q32="","",VLOOKUP(Q32,$C$39:$E$40,2,FALSE)&amp;" "&amp;RIGHT(FIXED(VALUE(R32&amp;S32&amp;IF(LENB(T32)=1,T32&amp;"0",T32))/VLOOKUP(Q32,$C$39:$E$40,3,FALSE),VLOOKUP(Q32,$C$39:$F$40,4,FALSE)),VLOOKUP(Q32,$C$39:$F$40,4,FALSE)))</f>
      </c>
    </row>
    <row r="33" spans="27:37" ht="30" customHeight="1" hidden="1">
      <c r="AA33" s="20">
        <f t="shared" si="4"/>
      </c>
      <c r="AB33" s="60">
        <f>IF(H33="","","s"&amp;COUNTIF($H$16:H33,"○"))</f>
      </c>
      <c r="AC33" s="26">
        <f>IF(C33="","",200000000+'男子申込'!$AC$11*100+18)</f>
      </c>
      <c r="AD33" s="7">
        <f>IF(C33="","",IF(LENB(C33)+LENB(D33)&gt;=10,C33&amp;D33,IF(LENB(C33)+LENB(D33)&gt;=8,C33&amp;"  "&amp;D33,IF(LENB(C33)+LENB(D33)&gt;=6,C33&amp;"    "&amp;D33,C33&amp;"      "&amp;D33)))&amp;IF(G33="","",IF(LENB(G33)&gt;=2,G33," "&amp;G33)))</f>
      </c>
      <c r="AE33" s="8">
        <f t="shared" si="0"/>
      </c>
      <c r="AF33" s="8">
        <f t="shared" si="6"/>
      </c>
      <c r="AG33" s="8">
        <f t="shared" si="1"/>
      </c>
      <c r="AH33" s="7">
        <f t="shared" si="7"/>
      </c>
      <c r="AI33" s="7"/>
      <c r="AJ33" s="7">
        <f t="shared" si="2"/>
      </c>
      <c r="AK33" s="27">
        <f>IF(Q33="","",VLOOKUP(Q33,$C$39:$E$40,2,FALSE)&amp;" "&amp;RIGHT(FIXED(VALUE(R33&amp;S33&amp;IF(LENB(T33)=1,T33&amp;"0",T33))/VLOOKUP(Q33,$C$39:$E$40,3,FALSE),VLOOKUP(Q33,$C$39:$F$40,4,FALSE)),VLOOKUP(Q33,$C$39:$F$40,4,FALSE)))</f>
      </c>
    </row>
    <row r="34" spans="27:37" ht="30" customHeight="1" hidden="1">
      <c r="AA34" s="20">
        <f t="shared" si="4"/>
      </c>
      <c r="AB34" s="60">
        <f>IF(H34="","","s"&amp;COUNTIF($H$16:H34,"○"))</f>
      </c>
      <c r="AC34" s="26">
        <f>IF(C34="","",200000000+'男子申込'!$AC$11*100+19)</f>
      </c>
      <c r="AD34" s="7">
        <f>IF(C34="","",IF(LENB(C34)+LENB(D34)&gt;=10,C34&amp;D34,IF(LENB(C34)+LENB(D34)&gt;=8,C34&amp;"  "&amp;D34,IF(LENB(C34)+LENB(D34)&gt;=6,C34&amp;"    "&amp;D34,C34&amp;"      "&amp;D34)))&amp;IF(G34="","",IF(LENB(G34)&gt;=2,G34," "&amp;G34)))</f>
      </c>
      <c r="AE34" s="8">
        <f t="shared" si="0"/>
      </c>
      <c r="AF34" s="8">
        <f t="shared" si="6"/>
      </c>
      <c r="AG34" s="8">
        <f t="shared" si="1"/>
      </c>
      <c r="AH34" s="7">
        <f t="shared" si="7"/>
      </c>
      <c r="AI34" s="7"/>
      <c r="AJ34" s="7">
        <f t="shared" si="2"/>
      </c>
      <c r="AK34" s="27">
        <f>IF(Q34="","",VLOOKUP(Q34,$C$39:$E$40,2,FALSE)&amp;" "&amp;RIGHT(FIXED(VALUE(R34&amp;S34&amp;IF(LENB(T34)=1,T34&amp;"0",T34))/VLOOKUP(Q34,$C$39:$E$40,3,FALSE),VLOOKUP(Q34,$C$39:$F$40,4,FALSE)),VLOOKUP(Q34,$C$39:$F$40,4,FALSE)))</f>
      </c>
    </row>
    <row r="35" spans="27:37" ht="30" customHeight="1" hidden="1" thickBot="1">
      <c r="AA35" s="20">
        <f t="shared" si="4"/>
      </c>
      <c r="AB35" s="60">
        <f>IF(H35="","","s"&amp;COUNTIF($H$16:H35,"○"))</f>
      </c>
      <c r="AC35" s="26">
        <f>IF(C35="","",200000000+'男子申込'!$AC$11*100+20)</f>
      </c>
      <c r="AD35" s="29">
        <f>IF(C35="","",IF(LENB(C35)+LENB(D35)&gt;=10,C35&amp;D35,IF(LENB(C35)+LENB(D35)&gt;=8,C35&amp;"  "&amp;D35,IF(LENB(C35)+LENB(D35)&gt;=6,C35&amp;"    "&amp;D35,C35&amp;"      "&amp;D35)))&amp;IF(G35="","",IF(LENB(G35)&gt;=2,G35," "&amp;G35)))</f>
      </c>
      <c r="AE35" s="30">
        <f t="shared" si="0"/>
      </c>
      <c r="AF35" s="8">
        <f t="shared" si="6"/>
      </c>
      <c r="AG35" s="30">
        <f t="shared" si="1"/>
      </c>
      <c r="AH35" s="7">
        <f t="shared" si="7"/>
      </c>
      <c r="AI35" s="29"/>
      <c r="AJ35" s="62">
        <f t="shared" si="2"/>
      </c>
      <c r="AK35" s="63">
        <f>IF(Q35="","",VLOOKUP(Q35,$C$39:$E$40,2,FALSE)&amp;" "&amp;RIGHT(FIXED(VALUE(R35&amp;S35&amp;IF(LENB(T35)=1,T35&amp;"0",T35))/VLOOKUP(Q35,$C$39:$E$40,3,FALSE),VLOOKUP(Q35,$C$39:$F$40,4,FALSE)),VLOOKUP(Q35,$C$39:$F$40,4,FALSE)))</f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IF(COUNTIF(H16:H35,"○")&gt;=4,$E$7,"")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58</v>
      </c>
      <c r="C38" s="16" t="s">
        <v>20</v>
      </c>
      <c r="D38" s="16" t="s">
        <v>22</v>
      </c>
      <c r="E38" s="61" t="s">
        <v>73</v>
      </c>
      <c r="F38" s="61" t="s">
        <v>73</v>
      </c>
      <c r="H38" s="224" t="s">
        <v>97</v>
      </c>
      <c r="I38" s="225"/>
      <c r="J38" s="36" t="s">
        <v>80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59</v>
      </c>
      <c r="C39" s="47" t="s">
        <v>181</v>
      </c>
      <c r="D39" s="57" t="s">
        <v>163</v>
      </c>
      <c r="E39" s="47">
        <v>100000</v>
      </c>
      <c r="F39" s="47">
        <v>5</v>
      </c>
      <c r="H39" s="19">
        <v>25</v>
      </c>
      <c r="I39" s="9" t="s">
        <v>121</v>
      </c>
      <c r="J39" s="58">
        <v>25</v>
      </c>
      <c r="K39" s="96">
        <v>25</v>
      </c>
      <c r="L39" s="15">
        <v>25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47" t="s">
        <v>170</v>
      </c>
      <c r="D40" s="57" t="s">
        <v>171</v>
      </c>
      <c r="E40" s="47">
        <v>100000</v>
      </c>
      <c r="F40" s="47">
        <v>5</v>
      </c>
      <c r="H40" s="19">
        <v>26</v>
      </c>
      <c r="I40" s="9" t="s">
        <v>143</v>
      </c>
      <c r="J40" s="58">
        <v>26</v>
      </c>
      <c r="K40" s="96">
        <v>26</v>
      </c>
      <c r="L40" s="15">
        <v>26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60</v>
      </c>
      <c r="C41" s="15"/>
      <c r="D41" s="15"/>
      <c r="H41" s="19">
        <v>27</v>
      </c>
      <c r="I41" s="9" t="s">
        <v>144</v>
      </c>
      <c r="J41" s="58">
        <v>27</v>
      </c>
      <c r="K41" s="96">
        <v>27</v>
      </c>
      <c r="L41" s="15">
        <v>27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23</v>
      </c>
      <c r="C42" s="15"/>
      <c r="D42" s="15"/>
      <c r="H42" s="19">
        <v>28</v>
      </c>
      <c r="I42" s="9" t="s">
        <v>122</v>
      </c>
      <c r="J42" s="58">
        <v>28</v>
      </c>
      <c r="K42" s="96">
        <v>28</v>
      </c>
      <c r="L42" s="15">
        <v>28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24</v>
      </c>
      <c r="C43" s="15"/>
      <c r="D43" s="15"/>
      <c r="H43" s="19">
        <v>29</v>
      </c>
      <c r="I43" s="9" t="s">
        <v>123</v>
      </c>
      <c r="J43" s="58">
        <v>29</v>
      </c>
      <c r="K43" s="96">
        <v>29</v>
      </c>
      <c r="L43" s="15">
        <v>29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46" t="s">
        <v>150</v>
      </c>
      <c r="D44" s="15"/>
      <c r="E44" s="151" t="s">
        <v>151</v>
      </c>
      <c r="H44" s="19">
        <v>30</v>
      </c>
      <c r="I44" s="9" t="s">
        <v>124</v>
      </c>
      <c r="J44" s="58">
        <v>30</v>
      </c>
      <c r="K44" s="96">
        <v>30</v>
      </c>
      <c r="L44" s="15">
        <v>30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52</v>
      </c>
      <c r="C45" s="150">
        <v>0</v>
      </c>
      <c r="D45" s="15"/>
      <c r="E45" s="151">
        <v>1</v>
      </c>
      <c r="H45" s="95"/>
      <c r="I45" s="15"/>
      <c r="J45" s="96"/>
      <c r="K45" s="96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C46" s="147">
        <v>1</v>
      </c>
      <c r="E46" s="151">
        <v>2</v>
      </c>
      <c r="H46" s="95"/>
      <c r="I46" s="15"/>
      <c r="J46" s="96"/>
      <c r="K46" s="96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51">
        <v>3</v>
      </c>
      <c r="H47" s="95"/>
      <c r="I47" s="15"/>
      <c r="J47" s="96"/>
      <c r="K47" s="96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51">
        <v>4</v>
      </c>
      <c r="H48" s="95"/>
      <c r="I48" s="15"/>
      <c r="J48" s="96"/>
      <c r="K48" s="96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51">
        <v>5</v>
      </c>
      <c r="H49" s="95"/>
      <c r="I49" s="15"/>
      <c r="J49" s="96"/>
      <c r="K49" s="96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51">
        <v>6</v>
      </c>
      <c r="H50" s="95"/>
      <c r="I50" s="15"/>
      <c r="J50" s="96"/>
      <c r="K50" s="96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51" t="s">
        <v>152</v>
      </c>
      <c r="H51" s="95"/>
      <c r="I51" s="15"/>
      <c r="J51" s="96"/>
      <c r="K51" s="96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51" t="s">
        <v>153</v>
      </c>
      <c r="H52" s="95"/>
      <c r="I52" s="15"/>
      <c r="J52" s="96"/>
      <c r="K52" s="96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51" t="s">
        <v>154</v>
      </c>
      <c r="H53" s="95"/>
      <c r="I53" s="15"/>
      <c r="J53" s="96"/>
      <c r="K53" s="96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E54" s="151" t="s">
        <v>155</v>
      </c>
      <c r="H54" s="95"/>
      <c r="I54" s="15"/>
      <c r="J54" s="96"/>
      <c r="K54" s="96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E55" s="151" t="s">
        <v>168</v>
      </c>
      <c r="H55" s="95"/>
      <c r="I55" s="15"/>
      <c r="J55" s="96"/>
      <c r="K55" s="96"/>
      <c r="L55" s="15"/>
      <c r="M55" s="15"/>
    </row>
    <row r="56" spans="1:13" ht="12.75" hidden="1">
      <c r="A56" s="17">
        <v>11</v>
      </c>
      <c r="E56" s="151" t="s">
        <v>169</v>
      </c>
      <c r="H56" s="95"/>
      <c r="I56" s="15"/>
      <c r="J56" s="96"/>
      <c r="K56" s="96"/>
      <c r="L56" s="15"/>
      <c r="M56" s="15"/>
    </row>
    <row r="57" spans="1:13" ht="12.75" hidden="1">
      <c r="A57" s="18">
        <v>12</v>
      </c>
      <c r="H57" s="95"/>
      <c r="I57" s="15"/>
      <c r="J57" s="96"/>
      <c r="K57" s="96"/>
      <c r="L57" s="15"/>
      <c r="M57" s="15"/>
    </row>
    <row r="58" spans="1:13" ht="12.75" hidden="1">
      <c r="A58" s="14"/>
      <c r="H58" s="95"/>
      <c r="I58" s="15"/>
      <c r="J58" s="96"/>
      <c r="K58" s="96"/>
      <c r="L58" s="15"/>
      <c r="M58" s="15"/>
    </row>
    <row r="59" spans="1:13" ht="12.75" hidden="1">
      <c r="A59" s="51" t="s">
        <v>53</v>
      </c>
      <c r="H59" s="95"/>
      <c r="I59" s="15"/>
      <c r="J59" s="96"/>
      <c r="K59" s="96"/>
      <c r="L59" s="15"/>
      <c r="M59" s="15"/>
    </row>
    <row r="60" spans="1:13" ht="12.75" hidden="1">
      <c r="A60" s="17">
        <v>1</v>
      </c>
      <c r="H60" s="95"/>
      <c r="I60" s="15"/>
      <c r="J60" s="96"/>
      <c r="K60" s="96"/>
      <c r="L60" s="15"/>
      <c r="M60" s="15"/>
    </row>
    <row r="61" spans="1:13" ht="12.75" hidden="1">
      <c r="A61" s="17">
        <v>2</v>
      </c>
      <c r="H61" s="95"/>
      <c r="I61" s="15"/>
      <c r="J61" s="96"/>
      <c r="K61" s="96"/>
      <c r="L61" s="15"/>
      <c r="M61" s="15"/>
    </row>
    <row r="62" spans="1:13" ht="12.75" hidden="1">
      <c r="A62" s="17">
        <v>3</v>
      </c>
      <c r="H62" s="95"/>
      <c r="I62" s="15"/>
      <c r="J62" s="96"/>
      <c r="K62" s="96"/>
      <c r="L62" s="15"/>
      <c r="M62" s="15"/>
    </row>
    <row r="63" spans="1:13" ht="12.75" hidden="1">
      <c r="A63" s="17">
        <v>4</v>
      </c>
      <c r="H63" s="95"/>
      <c r="I63" s="15"/>
      <c r="J63" s="96"/>
      <c r="K63" s="96"/>
      <c r="L63" s="15"/>
      <c r="M63" s="15"/>
    </row>
    <row r="64" spans="1:13" ht="12.75" hidden="1">
      <c r="A64" s="17">
        <v>5</v>
      </c>
      <c r="H64" s="95"/>
      <c r="I64" s="15"/>
      <c r="J64" s="96"/>
      <c r="K64" s="96"/>
      <c r="L64" s="15"/>
      <c r="M64" s="15"/>
    </row>
    <row r="65" spans="1:13" ht="12.75" hidden="1">
      <c r="A65" s="17">
        <v>6</v>
      </c>
      <c r="H65" s="95"/>
      <c r="I65" s="15"/>
      <c r="J65" s="96"/>
      <c r="K65" s="96"/>
      <c r="L65" s="15"/>
      <c r="M65" s="15"/>
    </row>
    <row r="66" spans="1:13" ht="12.75" hidden="1">
      <c r="A66" s="17">
        <v>7</v>
      </c>
      <c r="H66" s="95"/>
      <c r="I66" s="15"/>
      <c r="J66" s="96"/>
      <c r="K66" s="96"/>
      <c r="L66" s="15"/>
      <c r="M66" s="15"/>
    </row>
    <row r="67" spans="1:13" ht="12.75" hidden="1">
      <c r="A67" s="17">
        <v>8</v>
      </c>
      <c r="H67" s="95"/>
      <c r="I67" s="15"/>
      <c r="J67" s="96"/>
      <c r="K67" s="96"/>
      <c r="L67" s="15"/>
      <c r="M67" s="15"/>
    </row>
    <row r="68" spans="1:13" ht="12.75" hidden="1">
      <c r="A68" s="17">
        <v>9</v>
      </c>
      <c r="H68" s="95"/>
      <c r="I68" s="15"/>
      <c r="J68" s="96"/>
      <c r="K68" s="96"/>
      <c r="L68" s="15"/>
      <c r="M68" s="15"/>
    </row>
    <row r="69" spans="1:13" ht="12.75" hidden="1">
      <c r="A69" s="17">
        <v>10</v>
      </c>
      <c r="H69" s="95"/>
      <c r="I69" s="15"/>
      <c r="J69" s="96"/>
      <c r="K69" s="96"/>
      <c r="L69" s="15"/>
      <c r="M69" s="15"/>
    </row>
    <row r="70" spans="1:13" ht="12.75" hidden="1">
      <c r="A70" s="17">
        <v>11</v>
      </c>
      <c r="H70" s="95"/>
      <c r="I70" s="15"/>
      <c r="J70" s="96"/>
      <c r="K70" s="96"/>
      <c r="L70" s="15"/>
      <c r="M70" s="15"/>
    </row>
    <row r="71" spans="1:13" ht="12.75" hidden="1">
      <c r="A71" s="17">
        <v>12</v>
      </c>
      <c r="H71" s="95"/>
      <c r="I71" s="15"/>
      <c r="J71" s="96"/>
      <c r="K71" s="96"/>
      <c r="L71" s="15"/>
      <c r="M71" s="15"/>
    </row>
    <row r="72" spans="1:13" ht="12.75" hidden="1">
      <c r="A72" s="17">
        <v>13</v>
      </c>
      <c r="H72" s="95"/>
      <c r="I72" s="15"/>
      <c r="J72" s="96"/>
      <c r="K72" s="96"/>
      <c r="L72" s="15"/>
      <c r="M72" s="15"/>
    </row>
    <row r="73" spans="1:13" ht="12.75" hidden="1">
      <c r="A73" s="17">
        <v>14</v>
      </c>
      <c r="H73" s="95"/>
      <c r="I73" s="15"/>
      <c r="J73" s="96"/>
      <c r="K73" s="96"/>
      <c r="L73" s="15"/>
      <c r="M73" s="15"/>
    </row>
    <row r="74" spans="1:13" ht="12.75" hidden="1">
      <c r="A74" s="17">
        <v>15</v>
      </c>
      <c r="H74" s="95"/>
      <c r="I74" s="15"/>
      <c r="J74" s="96"/>
      <c r="K74" s="96"/>
      <c r="L74" s="15"/>
      <c r="M74" s="15"/>
    </row>
    <row r="75" spans="1:13" ht="12.75" hidden="1">
      <c r="A75" s="17">
        <v>16</v>
      </c>
      <c r="H75" s="95"/>
      <c r="I75" s="15"/>
      <c r="J75" s="96"/>
      <c r="K75" s="96"/>
      <c r="L75" s="15"/>
      <c r="M75" s="15"/>
    </row>
    <row r="76" spans="1:13" ht="12.75" hidden="1">
      <c r="A76" s="17">
        <v>17</v>
      </c>
      <c r="H76" s="95"/>
      <c r="I76" s="15"/>
      <c r="J76" s="96"/>
      <c r="K76" s="96"/>
      <c r="L76" s="15"/>
      <c r="M76" s="15"/>
    </row>
    <row r="77" spans="1:13" ht="12.75" hidden="1">
      <c r="A77" s="17">
        <v>18</v>
      </c>
      <c r="H77" s="95"/>
      <c r="I77" s="15"/>
      <c r="J77" s="96"/>
      <c r="K77" s="96"/>
      <c r="L77" s="15"/>
      <c r="M77" s="15"/>
    </row>
    <row r="78" spans="1:13" ht="12.75" hidden="1">
      <c r="A78" s="17">
        <v>19</v>
      </c>
      <c r="H78" s="95"/>
      <c r="I78" s="15"/>
      <c r="J78" s="96"/>
      <c r="K78" s="96"/>
      <c r="L78" s="15"/>
      <c r="M78" s="15"/>
    </row>
    <row r="79" spans="1:13" ht="12.75" hidden="1">
      <c r="A79" s="17">
        <v>20</v>
      </c>
      <c r="H79" s="95"/>
      <c r="I79" s="15"/>
      <c r="J79" s="96"/>
      <c r="K79" s="96"/>
      <c r="L79" s="15"/>
      <c r="M79" s="15"/>
    </row>
    <row r="80" spans="1:13" ht="12.75" hidden="1">
      <c r="A80" s="17">
        <v>21</v>
      </c>
      <c r="H80" s="95"/>
      <c r="I80" s="15"/>
      <c r="J80" s="96"/>
      <c r="K80" s="96"/>
      <c r="L80" s="15"/>
      <c r="M80" s="15"/>
    </row>
    <row r="81" spans="1:13" ht="12.75" hidden="1">
      <c r="A81" s="17">
        <v>22</v>
      </c>
      <c r="H81" s="95"/>
      <c r="I81" s="15"/>
      <c r="J81" s="96"/>
      <c r="K81" s="96"/>
      <c r="L81" s="15"/>
      <c r="M81" s="15"/>
    </row>
    <row r="82" spans="1:13" ht="12.75" hidden="1">
      <c r="A82" s="17">
        <v>23</v>
      </c>
      <c r="H82" s="95"/>
      <c r="I82" s="15"/>
      <c r="J82" s="96"/>
      <c r="K82" s="96"/>
      <c r="L82" s="15"/>
      <c r="M82" s="15"/>
    </row>
    <row r="83" spans="1:13" ht="12.75" hidden="1">
      <c r="A83" s="17">
        <v>24</v>
      </c>
      <c r="H83" s="95"/>
      <c r="I83" s="15"/>
      <c r="J83" s="96"/>
      <c r="K83" s="96"/>
      <c r="L83" s="15"/>
      <c r="M83" s="15"/>
    </row>
    <row r="84" spans="1:13" ht="12.75" hidden="1">
      <c r="A84" s="17">
        <v>25</v>
      </c>
      <c r="H84" s="95"/>
      <c r="I84" s="15"/>
      <c r="J84" s="96"/>
      <c r="K84" s="96"/>
      <c r="L84" s="15"/>
      <c r="M84" s="15"/>
    </row>
    <row r="85" spans="1:13" ht="12.75" hidden="1">
      <c r="A85" s="17">
        <v>26</v>
      </c>
      <c r="H85" s="95"/>
      <c r="I85" s="15"/>
      <c r="J85" s="96"/>
      <c r="K85" s="96"/>
      <c r="L85" s="15"/>
      <c r="M85" s="15"/>
    </row>
    <row r="86" spans="1:13" ht="12.75" hidden="1">
      <c r="A86" s="17">
        <v>27</v>
      </c>
      <c r="H86" s="95"/>
      <c r="I86" s="15"/>
      <c r="J86" s="96"/>
      <c r="K86" s="96"/>
      <c r="L86" s="15"/>
      <c r="M86" s="15"/>
    </row>
    <row r="87" spans="1:13" ht="12.75" hidden="1">
      <c r="A87" s="17">
        <v>28</v>
      </c>
      <c r="H87" s="95"/>
      <c r="I87" s="15"/>
      <c r="J87" s="96"/>
      <c r="K87" s="96"/>
      <c r="L87" s="15"/>
      <c r="M87" s="15"/>
    </row>
    <row r="88" spans="1:13" ht="12.75" hidden="1">
      <c r="A88" s="17">
        <v>29</v>
      </c>
      <c r="H88" s="95"/>
      <c r="I88" s="15"/>
      <c r="J88" s="96"/>
      <c r="K88" s="96"/>
      <c r="L88" s="15"/>
      <c r="M88" s="15"/>
    </row>
    <row r="89" spans="1:13" ht="12.75" hidden="1">
      <c r="A89" s="17">
        <v>30</v>
      </c>
      <c r="H89" s="95"/>
      <c r="I89" s="15"/>
      <c r="J89" s="96"/>
      <c r="K89" s="96"/>
      <c r="L89" s="15"/>
      <c r="M89" s="15"/>
    </row>
    <row r="90" spans="1:13" ht="12.75" hidden="1">
      <c r="A90" s="18">
        <v>31</v>
      </c>
      <c r="H90" s="95"/>
      <c r="I90" s="15"/>
      <c r="J90" s="96"/>
      <c r="K90" s="96"/>
      <c r="L90" s="15"/>
      <c r="M90" s="15"/>
    </row>
    <row r="91" spans="1:13" ht="12.75">
      <c r="A91" s="15"/>
      <c r="H91" s="95"/>
      <c r="I91" s="15"/>
      <c r="J91" s="96"/>
      <c r="K91" s="96"/>
      <c r="L91" s="15"/>
      <c r="M91" s="15"/>
    </row>
    <row r="92" spans="1:13" ht="12.75">
      <c r="A92" s="15"/>
      <c r="H92" s="95"/>
      <c r="I92" s="15"/>
      <c r="J92" s="96"/>
      <c r="K92" s="96"/>
      <c r="L92" s="15"/>
      <c r="M92" s="15"/>
    </row>
    <row r="93" spans="1:13" ht="12.75">
      <c r="A93" s="15"/>
      <c r="H93" s="95"/>
      <c r="I93" s="15"/>
      <c r="J93" s="96"/>
      <c r="K93" s="96"/>
      <c r="L93" s="15"/>
      <c r="M93" s="15"/>
    </row>
    <row r="94" spans="1:13" ht="12.75">
      <c r="A94" s="15"/>
      <c r="H94" s="95"/>
      <c r="I94" s="15"/>
      <c r="J94" s="96"/>
      <c r="K94" s="96"/>
      <c r="L94" s="15"/>
      <c r="M94" s="15"/>
    </row>
    <row r="95" spans="1:13" ht="12.75">
      <c r="A95" s="15"/>
      <c r="H95" s="95"/>
      <c r="I95" s="15"/>
      <c r="J95" s="96"/>
      <c r="K95" s="96"/>
      <c r="L95" s="15"/>
      <c r="M95" s="15"/>
    </row>
    <row r="96" spans="1:13" ht="12.75">
      <c r="A96" s="15"/>
      <c r="H96" s="95"/>
      <c r="I96" s="15"/>
      <c r="J96" s="96"/>
      <c r="K96" s="96"/>
      <c r="L96" s="15"/>
      <c r="M96" s="15"/>
    </row>
    <row r="97" spans="1:13" ht="12.75">
      <c r="A97" s="15"/>
      <c r="H97" s="95"/>
      <c r="I97" s="15"/>
      <c r="J97" s="96"/>
      <c r="K97" s="96"/>
      <c r="L97" s="15"/>
      <c r="M97" s="15"/>
    </row>
    <row r="98" spans="1:13" ht="12.75">
      <c r="A98" s="15"/>
      <c r="H98" s="95"/>
      <c r="I98" s="15"/>
      <c r="J98" s="96"/>
      <c r="K98" s="96"/>
      <c r="L98" s="15"/>
      <c r="M98" s="15"/>
    </row>
    <row r="99" spans="1:13" ht="12.75">
      <c r="A99" s="15"/>
      <c r="H99" s="95"/>
      <c r="I99" s="15"/>
      <c r="J99" s="96"/>
      <c r="K99" s="96"/>
      <c r="L99" s="15"/>
      <c r="M99" s="15"/>
    </row>
    <row r="100" spans="1:13" ht="12.75">
      <c r="A100" s="15"/>
      <c r="H100" s="95"/>
      <c r="I100" s="15"/>
      <c r="J100" s="96"/>
      <c r="K100" s="96"/>
      <c r="L100" s="15"/>
      <c r="M100" s="15"/>
    </row>
    <row r="101" spans="1:13" ht="12.75">
      <c r="A101" s="15"/>
      <c r="H101" s="95"/>
      <c r="I101" s="15"/>
      <c r="J101" s="96"/>
      <c r="K101" s="96"/>
      <c r="L101" s="15"/>
      <c r="M101" s="15"/>
    </row>
    <row r="102" spans="1:13" ht="12.75">
      <c r="A102" s="15"/>
      <c r="H102" s="95"/>
      <c r="I102" s="15"/>
      <c r="J102" s="96"/>
      <c r="K102" s="96"/>
      <c r="L102" s="15"/>
      <c r="M102" s="15"/>
    </row>
    <row r="103" spans="1:13" ht="12.75">
      <c r="A103" s="15"/>
      <c r="H103" s="95"/>
      <c r="I103" s="15"/>
      <c r="J103" s="96"/>
      <c r="K103" s="96"/>
      <c r="L103" s="15"/>
      <c r="M103" s="15"/>
    </row>
    <row r="104" spans="1:13" ht="12.75">
      <c r="A104" s="15"/>
      <c r="H104" s="95"/>
      <c r="I104" s="15"/>
      <c r="J104" s="96"/>
      <c r="K104" s="96"/>
      <c r="L104" s="15"/>
      <c r="M104" s="15"/>
    </row>
    <row r="105" spans="1:13" ht="12.75">
      <c r="A105" s="15"/>
      <c r="H105" s="95"/>
      <c r="I105" s="15"/>
      <c r="J105" s="96"/>
      <c r="K105" s="96"/>
      <c r="L105" s="15"/>
      <c r="M105" s="15"/>
    </row>
    <row r="106" spans="1:13" ht="12.75">
      <c r="A106" s="15"/>
      <c r="H106" s="95"/>
      <c r="I106" s="15"/>
      <c r="J106" s="96"/>
      <c r="K106" s="96"/>
      <c r="L106" s="15"/>
      <c r="M106" s="15"/>
    </row>
    <row r="107" spans="1:13" ht="12.75">
      <c r="A107" s="15"/>
      <c r="H107" s="95"/>
      <c r="I107" s="15"/>
      <c r="J107" s="96"/>
      <c r="K107" s="96"/>
      <c r="L107" s="15"/>
      <c r="M107" s="15"/>
    </row>
    <row r="108" spans="1:13" ht="12.75">
      <c r="A108" s="15"/>
      <c r="H108" s="95"/>
      <c r="I108" s="15"/>
      <c r="J108" s="96"/>
      <c r="K108" s="96"/>
      <c r="L108" s="15"/>
      <c r="M108" s="15"/>
    </row>
    <row r="109" spans="1:13" ht="12.75">
      <c r="A109" s="15"/>
      <c r="H109" s="95"/>
      <c r="I109" s="15"/>
      <c r="J109" s="96"/>
      <c r="K109" s="96"/>
      <c r="L109" s="15"/>
      <c r="M109" s="15"/>
    </row>
    <row r="110" spans="1:13" ht="12.75">
      <c r="A110" s="15"/>
      <c r="H110" s="95"/>
      <c r="I110" s="15"/>
      <c r="J110" s="96"/>
      <c r="K110" s="96"/>
      <c r="L110" s="15"/>
      <c r="M110" s="15"/>
    </row>
    <row r="111" spans="1:13" ht="12.75">
      <c r="A111" s="15"/>
      <c r="H111" s="95"/>
      <c r="I111" s="15"/>
      <c r="J111" s="96"/>
      <c r="K111" s="96"/>
      <c r="L111" s="15"/>
      <c r="M111" s="15"/>
    </row>
    <row r="112" spans="1:13" ht="12.75">
      <c r="A112" s="15"/>
      <c r="H112" s="95"/>
      <c r="I112" s="15"/>
      <c r="J112" s="96"/>
      <c r="K112" s="96"/>
      <c r="L112" s="15"/>
      <c r="M112" s="15"/>
    </row>
    <row r="113" spans="1:13" ht="12.75">
      <c r="A113" s="15"/>
      <c r="H113" s="95"/>
      <c r="I113" s="15"/>
      <c r="J113" s="96"/>
      <c r="K113" s="96"/>
      <c r="L113" s="15"/>
      <c r="M113" s="15"/>
    </row>
    <row r="114" spans="1:13" ht="12.75">
      <c r="A114" s="15"/>
      <c r="H114" s="95"/>
      <c r="I114" s="15"/>
      <c r="J114" s="96"/>
      <c r="K114" s="96"/>
      <c r="L114" s="15"/>
      <c r="M114" s="15"/>
    </row>
    <row r="115" spans="1:13" ht="12.75">
      <c r="A115" s="15"/>
      <c r="H115" s="95"/>
      <c r="I115" s="15"/>
      <c r="J115" s="96"/>
      <c r="K115" s="96"/>
      <c r="L115" s="15"/>
      <c r="M115" s="15"/>
    </row>
    <row r="116" spans="1:13" ht="12.75">
      <c r="A116" s="15"/>
      <c r="H116" s="95"/>
      <c r="I116" s="15"/>
      <c r="J116" s="96"/>
      <c r="K116" s="96"/>
      <c r="L116" s="15"/>
      <c r="M116" s="15"/>
    </row>
    <row r="117" spans="1:13" ht="12.75">
      <c r="A117" s="15"/>
      <c r="H117" s="95"/>
      <c r="I117" s="15"/>
      <c r="J117" s="96"/>
      <c r="K117" s="96"/>
      <c r="L117" s="15"/>
      <c r="M117" s="15"/>
    </row>
    <row r="118" spans="1:13" ht="12.75">
      <c r="A118" s="15"/>
      <c r="H118" s="95"/>
      <c r="I118" s="15"/>
      <c r="J118" s="96"/>
      <c r="K118" s="96"/>
      <c r="L118" s="15"/>
      <c r="M118" s="15"/>
    </row>
    <row r="119" spans="1:13" ht="12.75">
      <c r="A119" s="15"/>
      <c r="H119" s="95"/>
      <c r="I119" s="15"/>
      <c r="J119" s="96"/>
      <c r="K119" s="96"/>
      <c r="L119" s="15"/>
      <c r="M119" s="15"/>
    </row>
    <row r="120" spans="1:13" ht="12.75">
      <c r="A120" s="15"/>
      <c r="H120" s="95"/>
      <c r="I120" s="15"/>
      <c r="J120" s="96"/>
      <c r="K120" s="96"/>
      <c r="L120" s="15"/>
      <c r="M120" s="15"/>
    </row>
    <row r="121" spans="1:13" ht="12.75">
      <c r="A121" s="15"/>
      <c r="H121" s="95"/>
      <c r="I121" s="15"/>
      <c r="J121" s="96"/>
      <c r="K121" s="96"/>
      <c r="L121" s="15"/>
      <c r="M121" s="15"/>
    </row>
    <row r="122" spans="1:13" ht="12.75">
      <c r="A122" s="15"/>
      <c r="H122" s="95"/>
      <c r="I122" s="15"/>
      <c r="J122" s="96"/>
      <c r="K122" s="96"/>
      <c r="L122" s="15"/>
      <c r="M122" s="15"/>
    </row>
    <row r="123" spans="1:13" ht="12.75">
      <c r="A123" s="15"/>
      <c r="H123" s="95"/>
      <c r="I123" s="15"/>
      <c r="J123" s="96"/>
      <c r="K123" s="96"/>
      <c r="L123" s="15"/>
      <c r="M123" s="15"/>
    </row>
    <row r="124" spans="1:13" ht="12.75">
      <c r="A124" s="15"/>
      <c r="H124" s="95"/>
      <c r="I124" s="15"/>
      <c r="J124" s="96"/>
      <c r="K124" s="96"/>
      <c r="L124" s="15"/>
      <c r="M124" s="15"/>
    </row>
    <row r="125" spans="1:13" ht="12.75">
      <c r="A125" s="15"/>
      <c r="H125" s="95"/>
      <c r="I125" s="15"/>
      <c r="J125" s="96"/>
      <c r="K125" s="96"/>
      <c r="L125" s="15"/>
      <c r="M125" s="15"/>
    </row>
    <row r="126" spans="1:13" ht="12.75">
      <c r="A126" s="15"/>
      <c r="H126" s="95"/>
      <c r="I126" s="15"/>
      <c r="J126" s="96"/>
      <c r="K126" s="96"/>
      <c r="L126" s="15"/>
      <c r="M126" s="15"/>
    </row>
    <row r="127" spans="1:13" ht="12.75">
      <c r="A127" s="15"/>
      <c r="H127" s="95"/>
      <c r="I127" s="15"/>
      <c r="J127" s="96"/>
      <c r="K127" s="96"/>
      <c r="L127" s="15"/>
      <c r="M127" s="15"/>
    </row>
    <row r="128" spans="1:13" ht="12.75">
      <c r="A128" s="15"/>
      <c r="H128" s="95"/>
      <c r="I128" s="15"/>
      <c r="J128" s="96"/>
      <c r="K128" s="96"/>
      <c r="L128" s="15"/>
      <c r="M128" s="15"/>
    </row>
    <row r="129" spans="1:13" ht="12.75">
      <c r="A129" s="15"/>
      <c r="H129" s="95"/>
      <c r="I129" s="15"/>
      <c r="J129" s="96"/>
      <c r="K129" s="96"/>
      <c r="L129" s="15"/>
      <c r="M129" s="15"/>
    </row>
    <row r="130" spans="1:13" ht="12.75">
      <c r="A130" s="15"/>
      <c r="H130" s="95"/>
      <c r="I130" s="15"/>
      <c r="J130" s="96"/>
      <c r="K130" s="96"/>
      <c r="L130" s="15"/>
      <c r="M130" s="15"/>
    </row>
    <row r="131" spans="1:13" ht="12.75">
      <c r="A131" s="15"/>
      <c r="H131" s="95"/>
      <c r="I131" s="15"/>
      <c r="J131" s="96"/>
      <c r="K131" s="96"/>
      <c r="L131" s="15"/>
      <c r="M131" s="15"/>
    </row>
    <row r="132" spans="1:13" ht="12.75">
      <c r="A132" s="15"/>
      <c r="H132" s="95"/>
      <c r="I132" s="15"/>
      <c r="J132" s="96"/>
      <c r="K132" s="96"/>
      <c r="L132" s="15"/>
      <c r="M132" s="15"/>
    </row>
    <row r="133" spans="1:13" ht="12.75">
      <c r="A133" s="15"/>
      <c r="H133" s="95"/>
      <c r="I133" s="15"/>
      <c r="J133" s="96"/>
      <c r="K133" s="96"/>
      <c r="L133" s="15"/>
      <c r="M133" s="15"/>
    </row>
    <row r="134" spans="1:13" ht="12.75">
      <c r="A134" s="15"/>
      <c r="H134" s="95"/>
      <c r="I134" s="15"/>
      <c r="J134" s="96"/>
      <c r="K134" s="96"/>
      <c r="L134" s="15"/>
      <c r="M134" s="15"/>
    </row>
    <row r="135" spans="1:13" ht="12.75">
      <c r="A135" s="15"/>
      <c r="H135" s="95"/>
      <c r="I135" s="15"/>
      <c r="J135" s="96"/>
      <c r="K135" s="96"/>
      <c r="L135" s="15"/>
      <c r="M135" s="15"/>
    </row>
    <row r="136" spans="1:13" ht="12.75">
      <c r="A136" s="15"/>
      <c r="H136" s="95"/>
      <c r="I136" s="15"/>
      <c r="J136" s="96"/>
      <c r="K136" s="96"/>
      <c r="L136" s="15"/>
      <c r="M136" s="15"/>
    </row>
    <row r="137" spans="1:13" ht="12.75">
      <c r="A137" s="15"/>
      <c r="H137" s="95"/>
      <c r="I137" s="15"/>
      <c r="J137" s="96"/>
      <c r="K137" s="96"/>
      <c r="L137" s="15"/>
      <c r="M137" s="15"/>
    </row>
    <row r="138" spans="1:13" ht="12.75">
      <c r="A138" s="15"/>
      <c r="H138" s="95"/>
      <c r="I138" s="15"/>
      <c r="J138" s="96"/>
      <c r="K138" s="96"/>
      <c r="L138" s="15"/>
      <c r="M138" s="15"/>
    </row>
    <row r="139" spans="1:13" ht="12.75">
      <c r="A139" s="15"/>
      <c r="H139" s="95"/>
      <c r="I139" s="15"/>
      <c r="J139" s="96"/>
      <c r="K139" s="96"/>
      <c r="L139" s="15"/>
      <c r="M139" s="15"/>
    </row>
    <row r="140" spans="1:13" ht="12.75">
      <c r="A140" s="15"/>
      <c r="H140" s="95"/>
      <c r="I140" s="15"/>
      <c r="J140" s="96"/>
      <c r="K140" s="96"/>
      <c r="L140" s="15"/>
      <c r="M140" s="15"/>
    </row>
    <row r="141" spans="1:13" ht="12.75">
      <c r="A141" s="15"/>
      <c r="H141" s="95"/>
      <c r="I141" s="15"/>
      <c r="J141" s="96"/>
      <c r="K141" s="96"/>
      <c r="L141" s="15"/>
      <c r="M141" s="15"/>
    </row>
    <row r="142" spans="1:13" ht="12.75">
      <c r="A142" s="15"/>
      <c r="H142" s="95"/>
      <c r="I142" s="15"/>
      <c r="J142" s="96"/>
      <c r="K142" s="96"/>
      <c r="L142" s="15"/>
      <c r="M142" s="15"/>
    </row>
    <row r="143" spans="1:13" ht="12.75">
      <c r="A143" s="15"/>
      <c r="H143" s="95"/>
      <c r="I143" s="15"/>
      <c r="J143" s="96"/>
      <c r="K143" s="96"/>
      <c r="L143" s="15"/>
      <c r="M143" s="15"/>
    </row>
    <row r="144" spans="1:13" ht="12.75">
      <c r="A144" s="15"/>
      <c r="H144" s="95"/>
      <c r="I144" s="15"/>
      <c r="J144" s="96"/>
      <c r="K144" s="96"/>
      <c r="L144" s="15"/>
      <c r="M144" s="15"/>
    </row>
    <row r="145" spans="1:13" ht="12.75">
      <c r="A145" s="15"/>
      <c r="H145" s="95"/>
      <c r="I145" s="15"/>
      <c r="J145" s="96"/>
      <c r="K145" s="96"/>
      <c r="L145" s="15"/>
      <c r="M145" s="15"/>
    </row>
    <row r="146" spans="1:13" ht="12.75">
      <c r="A146" s="15"/>
      <c r="H146" s="95"/>
      <c r="I146" s="15"/>
      <c r="J146" s="96"/>
      <c r="K146" s="96"/>
      <c r="L146" s="15"/>
      <c r="M146" s="15"/>
    </row>
    <row r="147" spans="1:13" ht="12.75">
      <c r="A147" s="15"/>
      <c r="H147" s="95"/>
      <c r="I147" s="15"/>
      <c r="J147" s="96"/>
      <c r="K147" s="96"/>
      <c r="L147" s="15"/>
      <c r="M147" s="15"/>
    </row>
    <row r="148" spans="1:13" ht="12.75">
      <c r="A148" s="15"/>
      <c r="H148" s="95"/>
      <c r="I148" s="15"/>
      <c r="J148" s="96"/>
      <c r="K148" s="96"/>
      <c r="L148" s="15"/>
      <c r="M148" s="15"/>
    </row>
    <row r="149" spans="1:13" ht="12.75">
      <c r="A149" s="15"/>
      <c r="H149" s="95"/>
      <c r="I149" s="15"/>
      <c r="J149" s="96"/>
      <c r="K149" s="96"/>
      <c r="L149" s="15"/>
      <c r="M149" s="15"/>
    </row>
    <row r="150" spans="1:13" ht="12.75">
      <c r="A150" s="15"/>
      <c r="H150" s="95"/>
      <c r="I150" s="15"/>
      <c r="J150" s="96"/>
      <c r="K150" s="96"/>
      <c r="L150" s="15"/>
      <c r="M150" s="15"/>
    </row>
    <row r="151" spans="1:13" ht="12.75">
      <c r="A151" s="15"/>
      <c r="H151" s="95"/>
      <c r="I151" s="15"/>
      <c r="J151" s="96"/>
      <c r="K151" s="96"/>
      <c r="L151" s="15"/>
      <c r="M151" s="15"/>
    </row>
    <row r="152" spans="1:13" ht="12.75">
      <c r="A152" s="15"/>
      <c r="H152" s="95"/>
      <c r="I152" s="15"/>
      <c r="J152" s="96"/>
      <c r="K152" s="96"/>
      <c r="L152" s="15"/>
      <c r="M152" s="15"/>
    </row>
    <row r="153" spans="1:13" ht="12.75">
      <c r="A153" s="15"/>
      <c r="H153" s="95"/>
      <c r="I153" s="15"/>
      <c r="J153" s="96"/>
      <c r="K153" s="96"/>
      <c r="L153" s="15"/>
      <c r="M153" s="15"/>
    </row>
    <row r="154" spans="1:13" ht="12.75">
      <c r="A154" s="15"/>
      <c r="H154" s="95"/>
      <c r="I154" s="15"/>
      <c r="J154" s="96"/>
      <c r="K154" s="96"/>
      <c r="L154" s="15"/>
      <c r="M154" s="15"/>
    </row>
    <row r="155" spans="1:13" ht="12.75">
      <c r="A155" s="15"/>
      <c r="H155" s="95"/>
      <c r="I155" s="15"/>
      <c r="J155" s="96"/>
      <c r="K155" s="96"/>
      <c r="L155" s="15"/>
      <c r="M155" s="15"/>
    </row>
    <row r="156" spans="1:13" ht="12.75">
      <c r="A156" s="15"/>
      <c r="H156" s="95"/>
      <c r="I156" s="15"/>
      <c r="J156" s="96"/>
      <c r="K156" s="96"/>
      <c r="L156" s="15"/>
      <c r="M156" s="15"/>
    </row>
    <row r="157" spans="1:13" ht="12.75">
      <c r="A157" s="15"/>
      <c r="H157" s="95"/>
      <c r="I157" s="15"/>
      <c r="J157" s="96"/>
      <c r="K157" s="96"/>
      <c r="L157" s="15"/>
      <c r="M157" s="15"/>
    </row>
    <row r="158" spans="1:13" ht="12.75">
      <c r="A158" s="15"/>
      <c r="H158" s="95"/>
      <c r="I158" s="15"/>
      <c r="J158" s="96"/>
      <c r="K158" s="96"/>
      <c r="L158" s="15"/>
      <c r="M158" s="15"/>
    </row>
    <row r="159" spans="1:13" ht="12.75">
      <c r="A159" s="15"/>
      <c r="H159" s="95"/>
      <c r="I159" s="15"/>
      <c r="J159" s="96"/>
      <c r="K159" s="96"/>
      <c r="L159" s="15"/>
      <c r="M159" s="15"/>
    </row>
    <row r="160" spans="1:13" ht="12.75">
      <c r="A160" s="15"/>
      <c r="H160" s="95"/>
      <c r="I160" s="15"/>
      <c r="J160" s="96"/>
      <c r="K160" s="96"/>
      <c r="L160" s="15"/>
      <c r="M160" s="15"/>
    </row>
    <row r="161" spans="1:13" ht="12.75">
      <c r="A161" s="15"/>
      <c r="H161" s="95"/>
      <c r="I161" s="15"/>
      <c r="J161" s="96"/>
      <c r="K161" s="96"/>
      <c r="L161" s="15"/>
      <c r="M161" s="15"/>
    </row>
    <row r="162" spans="8:13" ht="12.75">
      <c r="H162" s="95"/>
      <c r="I162" s="15"/>
      <c r="J162" s="96"/>
      <c r="K162" s="96"/>
      <c r="L162" s="15"/>
      <c r="M162" s="15"/>
    </row>
    <row r="163" spans="8:13" ht="12.75">
      <c r="H163" s="95"/>
      <c r="I163" s="15"/>
      <c r="J163" s="96"/>
      <c r="K163" s="96"/>
      <c r="L163" s="15"/>
      <c r="M163" s="15"/>
    </row>
    <row r="164" spans="8:13" ht="12.75">
      <c r="H164" s="95"/>
      <c r="I164" s="15"/>
      <c r="J164" s="96"/>
      <c r="K164" s="96"/>
      <c r="L164" s="15"/>
      <c r="M164" s="15"/>
    </row>
    <row r="165" spans="8:13" ht="12.75">
      <c r="H165" s="95"/>
      <c r="I165" s="15"/>
      <c r="J165" s="96"/>
      <c r="K165" s="96"/>
      <c r="L165" s="15"/>
      <c r="M165" s="15"/>
    </row>
    <row r="166" spans="8:13" ht="12.75">
      <c r="H166" s="95"/>
      <c r="I166" s="15"/>
      <c r="J166" s="96"/>
      <c r="K166" s="96"/>
      <c r="L166" s="15"/>
      <c r="M166" s="15"/>
    </row>
    <row r="167" spans="8:13" ht="12.75">
      <c r="H167" s="95"/>
      <c r="I167" s="15"/>
      <c r="J167" s="96"/>
      <c r="K167" s="96"/>
      <c r="L167" s="15"/>
      <c r="M167" s="15"/>
    </row>
    <row r="168" spans="8:13" ht="12.75">
      <c r="H168" s="95"/>
      <c r="I168" s="15"/>
      <c r="J168" s="96"/>
      <c r="K168" s="96"/>
      <c r="L168" s="15"/>
      <c r="M168" s="15"/>
    </row>
    <row r="169" spans="8:13" ht="12.75">
      <c r="H169" s="95"/>
      <c r="I169" s="15"/>
      <c r="J169" s="96"/>
      <c r="K169" s="96"/>
      <c r="L169" s="15"/>
      <c r="M169" s="15"/>
    </row>
    <row r="170" spans="8:13" ht="12.75">
      <c r="H170" s="95"/>
      <c r="I170" s="15"/>
      <c r="J170" s="96"/>
      <c r="K170" s="96"/>
      <c r="L170" s="15"/>
      <c r="M170" s="15"/>
    </row>
    <row r="171" spans="8:13" ht="12.75">
      <c r="H171" s="95"/>
      <c r="I171" s="15"/>
      <c r="J171" s="96"/>
      <c r="K171" s="96"/>
      <c r="L171" s="15"/>
      <c r="M171" s="15"/>
    </row>
    <row r="172" spans="8:13" ht="12.75">
      <c r="H172" s="95"/>
      <c r="I172" s="15"/>
      <c r="J172" s="96"/>
      <c r="K172" s="96"/>
      <c r="L172" s="15"/>
      <c r="M172" s="15"/>
    </row>
    <row r="173" spans="8:13" ht="12.75">
      <c r="H173" s="95"/>
      <c r="I173" s="15"/>
      <c r="J173" s="96"/>
      <c r="K173" s="96"/>
      <c r="L173" s="15"/>
      <c r="M173" s="15"/>
    </row>
    <row r="174" spans="8:13" ht="12.75">
      <c r="H174" s="95"/>
      <c r="I174" s="15"/>
      <c r="J174" s="96"/>
      <c r="K174" s="96"/>
      <c r="L174" s="15"/>
      <c r="M174" s="15"/>
    </row>
    <row r="175" spans="8:13" ht="12.75">
      <c r="H175" s="95"/>
      <c r="I175" s="15"/>
      <c r="J175" s="96"/>
      <c r="K175" s="96"/>
      <c r="L175" s="15"/>
      <c r="M175" s="15"/>
    </row>
    <row r="176" spans="8:13" ht="12.75">
      <c r="H176" s="95"/>
      <c r="I176" s="15"/>
      <c r="J176" s="96"/>
      <c r="K176" s="96"/>
      <c r="L176" s="15"/>
      <c r="M176" s="15"/>
    </row>
    <row r="177" spans="8:13" ht="12.75">
      <c r="H177" s="95"/>
      <c r="I177" s="15"/>
      <c r="J177" s="96"/>
      <c r="K177" s="96"/>
      <c r="L177" s="15"/>
      <c r="M177" s="15"/>
    </row>
    <row r="178" spans="8:13" ht="12.75">
      <c r="H178" s="95"/>
      <c r="I178" s="15"/>
      <c r="J178" s="96"/>
      <c r="K178" s="96"/>
      <c r="L178" s="15"/>
      <c r="M178" s="15"/>
    </row>
    <row r="179" spans="8:13" ht="12.75">
      <c r="H179" s="95"/>
      <c r="I179" s="15"/>
      <c r="J179" s="96"/>
      <c r="K179" s="96"/>
      <c r="L179" s="15"/>
      <c r="M179" s="15"/>
    </row>
    <row r="180" spans="8:13" ht="12.75">
      <c r="H180" s="95"/>
      <c r="I180" s="15"/>
      <c r="J180" s="96"/>
      <c r="K180" s="96"/>
      <c r="L180" s="15"/>
      <c r="M180" s="15"/>
    </row>
    <row r="181" spans="8:13" ht="12.75">
      <c r="H181" s="95"/>
      <c r="I181" s="15"/>
      <c r="J181" s="96"/>
      <c r="K181" s="96"/>
      <c r="L181" s="15"/>
      <c r="M181" s="15"/>
    </row>
    <row r="182" spans="8:13" ht="12.75">
      <c r="H182" s="95"/>
      <c r="I182" s="15"/>
      <c r="J182" s="96"/>
      <c r="K182" s="96"/>
      <c r="L182" s="15"/>
      <c r="M182" s="15"/>
    </row>
    <row r="183" spans="8:13" ht="12.75">
      <c r="H183" s="95"/>
      <c r="I183" s="15"/>
      <c r="J183" s="96"/>
      <c r="K183" s="96"/>
      <c r="L183" s="15"/>
      <c r="M183" s="15"/>
    </row>
    <row r="184" spans="8:13" ht="12.75">
      <c r="H184" s="95"/>
      <c r="I184" s="15"/>
      <c r="J184" s="96"/>
      <c r="K184" s="96"/>
      <c r="L184" s="15"/>
      <c r="M184" s="15"/>
    </row>
    <row r="185" spans="8:13" ht="12.75">
      <c r="H185" s="95"/>
      <c r="I185" s="15"/>
      <c r="J185" s="96"/>
      <c r="K185" s="96"/>
      <c r="L185" s="15"/>
      <c r="M185" s="15"/>
    </row>
    <row r="186" spans="8:13" ht="12.75">
      <c r="H186" s="95"/>
      <c r="I186" s="15"/>
      <c r="J186" s="96"/>
      <c r="K186" s="96"/>
      <c r="L186" s="15"/>
      <c r="M186" s="15"/>
    </row>
    <row r="187" spans="8:13" ht="12.75">
      <c r="H187" s="95"/>
      <c r="I187" s="15"/>
      <c r="J187" s="96"/>
      <c r="K187" s="96"/>
      <c r="L187" s="15"/>
      <c r="M187" s="15"/>
    </row>
    <row r="188" spans="8:13" ht="12.75">
      <c r="H188" s="95"/>
      <c r="I188" s="15"/>
      <c r="J188" s="96"/>
      <c r="K188" s="96"/>
      <c r="L188" s="15"/>
      <c r="M188" s="15"/>
    </row>
    <row r="189" spans="8:13" ht="12.75">
      <c r="H189" s="95"/>
      <c r="I189" s="15"/>
      <c r="J189" s="96"/>
      <c r="K189" s="96"/>
      <c r="L189" s="15"/>
      <c r="M189" s="15"/>
    </row>
    <row r="190" spans="8:13" ht="12.75">
      <c r="H190" s="95"/>
      <c r="I190" s="15"/>
      <c r="J190" s="96"/>
      <c r="K190" s="96"/>
      <c r="L190" s="15"/>
      <c r="M190" s="15"/>
    </row>
    <row r="191" spans="8:13" ht="12.75">
      <c r="H191" s="95"/>
      <c r="I191" s="15"/>
      <c r="J191" s="96"/>
      <c r="K191" s="96"/>
      <c r="L191" s="15"/>
      <c r="M191" s="15"/>
    </row>
    <row r="192" spans="8:13" ht="12.75">
      <c r="H192" s="95"/>
      <c r="I192" s="15"/>
      <c r="J192" s="96"/>
      <c r="K192" s="96"/>
      <c r="L192" s="15"/>
      <c r="M192" s="15"/>
    </row>
    <row r="193" spans="8:13" ht="12.75">
      <c r="H193" s="95"/>
      <c r="I193" s="15"/>
      <c r="J193" s="96"/>
      <c r="K193" s="96"/>
      <c r="L193" s="15"/>
      <c r="M193" s="15"/>
    </row>
    <row r="194" spans="8:13" ht="12.75">
      <c r="H194" s="95"/>
      <c r="I194" s="15"/>
      <c r="J194" s="96"/>
      <c r="K194" s="96"/>
      <c r="L194" s="15"/>
      <c r="M194" s="15"/>
    </row>
    <row r="195" spans="8:13" ht="12.75">
      <c r="H195" s="95"/>
      <c r="I195" s="15"/>
      <c r="J195" s="96"/>
      <c r="K195" s="96"/>
      <c r="L195" s="15"/>
      <c r="M195" s="15"/>
    </row>
    <row r="196" spans="8:13" ht="12.75">
      <c r="H196" s="95"/>
      <c r="I196" s="15"/>
      <c r="J196" s="96"/>
      <c r="K196" s="96"/>
      <c r="L196" s="15"/>
      <c r="M196" s="15"/>
    </row>
    <row r="197" spans="8:13" ht="12.75">
      <c r="H197" s="95"/>
      <c r="I197" s="15"/>
      <c r="J197" s="96"/>
      <c r="K197" s="96"/>
      <c r="L197" s="15"/>
      <c r="M197" s="15"/>
    </row>
    <row r="198" spans="8:13" ht="12.75">
      <c r="H198" s="95"/>
      <c r="I198" s="15"/>
      <c r="J198" s="96"/>
      <c r="K198" s="96"/>
      <c r="L198" s="15"/>
      <c r="M198" s="15"/>
    </row>
    <row r="199" spans="8:13" ht="12.75">
      <c r="H199" s="95"/>
      <c r="I199" s="15"/>
      <c r="J199" s="96"/>
      <c r="K199" s="96"/>
      <c r="L199" s="15"/>
      <c r="M199" s="15"/>
    </row>
    <row r="200" spans="8:13" ht="12.75">
      <c r="H200" s="95"/>
      <c r="I200" s="15"/>
      <c r="J200" s="96"/>
      <c r="K200" s="96"/>
      <c r="L200" s="15"/>
      <c r="M200" s="15"/>
    </row>
    <row r="201" spans="8:13" ht="12.75">
      <c r="H201" s="95"/>
      <c r="I201" s="15"/>
      <c r="J201" s="96"/>
      <c r="K201" s="96"/>
      <c r="L201" s="15"/>
      <c r="M201" s="15"/>
    </row>
    <row r="202" spans="8:13" ht="12.75">
      <c r="H202" s="95"/>
      <c r="I202" s="15"/>
      <c r="J202" s="96"/>
      <c r="K202" s="96"/>
      <c r="L202" s="15"/>
      <c r="M202" s="15"/>
    </row>
    <row r="203" spans="8:13" ht="12.75">
      <c r="H203" s="95"/>
      <c r="I203" s="15"/>
      <c r="J203" s="96"/>
      <c r="K203" s="96"/>
      <c r="L203" s="15"/>
      <c r="M203" s="15"/>
    </row>
    <row r="204" spans="8:13" ht="12.75">
      <c r="H204" s="95"/>
      <c r="I204" s="15"/>
      <c r="J204" s="96"/>
      <c r="K204" s="96"/>
      <c r="L204" s="15"/>
      <c r="M204" s="15"/>
    </row>
    <row r="205" spans="8:13" ht="12.75">
      <c r="H205" s="95"/>
      <c r="I205" s="15"/>
      <c r="J205" s="96"/>
      <c r="K205" s="96"/>
      <c r="L205" s="15"/>
      <c r="M205" s="15"/>
    </row>
    <row r="206" spans="8:13" ht="12.75">
      <c r="H206" s="95"/>
      <c r="I206" s="15"/>
      <c r="J206" s="96"/>
      <c r="K206" s="96"/>
      <c r="L206" s="15"/>
      <c r="M206" s="15"/>
    </row>
    <row r="207" spans="8:13" ht="12.75">
      <c r="H207" s="95"/>
      <c r="I207" s="15"/>
      <c r="J207" s="96"/>
      <c r="K207" s="96"/>
      <c r="L207" s="15"/>
      <c r="M207" s="15"/>
    </row>
    <row r="208" spans="8:13" ht="12.75">
      <c r="H208" s="95"/>
      <c r="I208" s="15"/>
      <c r="J208" s="96"/>
      <c r="K208" s="96"/>
      <c r="L208" s="15"/>
      <c r="M208" s="15"/>
    </row>
    <row r="209" spans="8:13" ht="12.75">
      <c r="H209" s="95"/>
      <c r="I209" s="15"/>
      <c r="J209" s="96"/>
      <c r="K209" s="96"/>
      <c r="L209" s="15"/>
      <c r="M209" s="15"/>
    </row>
    <row r="210" spans="8:13" ht="12.75">
      <c r="H210" s="95"/>
      <c r="I210" s="15"/>
      <c r="J210" s="96"/>
      <c r="K210" s="96"/>
      <c r="L210" s="15"/>
      <c r="M210" s="15"/>
    </row>
    <row r="211" spans="8:13" ht="12.75">
      <c r="H211" s="95"/>
      <c r="I211" s="15"/>
      <c r="J211" s="96"/>
      <c r="K211" s="96"/>
      <c r="L211" s="15"/>
      <c r="M211" s="15"/>
    </row>
    <row r="212" spans="8:13" ht="12.75">
      <c r="H212" s="95"/>
      <c r="I212" s="15"/>
      <c r="J212" s="96"/>
      <c r="K212" s="96"/>
      <c r="L212" s="15"/>
      <c r="M212" s="15"/>
    </row>
    <row r="213" spans="8:13" ht="12.75">
      <c r="H213" s="95"/>
      <c r="I213" s="15"/>
      <c r="J213" s="96"/>
      <c r="K213" s="96"/>
      <c r="L213" s="15"/>
      <c r="M213" s="15"/>
    </row>
    <row r="214" spans="8:13" ht="12.75">
      <c r="H214" s="95"/>
      <c r="I214" s="15"/>
      <c r="J214" s="96"/>
      <c r="K214" s="96"/>
      <c r="L214" s="15"/>
      <c r="M214" s="15"/>
    </row>
    <row r="215" spans="8:13" ht="12.75">
      <c r="H215" s="95"/>
      <c r="I215" s="15"/>
      <c r="J215" s="96"/>
      <c r="K215" s="96"/>
      <c r="L215" s="15"/>
      <c r="M215" s="15"/>
    </row>
    <row r="216" spans="8:13" ht="12.75">
      <c r="H216" s="95"/>
      <c r="I216" s="15"/>
      <c r="J216" s="96"/>
      <c r="K216" s="96"/>
      <c r="L216" s="15"/>
      <c r="M216" s="15"/>
    </row>
    <row r="217" spans="8:13" ht="12.75">
      <c r="H217" s="95"/>
      <c r="I217" s="15"/>
      <c r="J217" s="96"/>
      <c r="K217" s="96"/>
      <c r="L217" s="15"/>
      <c r="M217" s="15"/>
    </row>
    <row r="218" spans="8:13" ht="12.75">
      <c r="H218" s="95"/>
      <c r="I218" s="15"/>
      <c r="J218" s="96"/>
      <c r="K218" s="96"/>
      <c r="L218" s="15"/>
      <c r="M218" s="15"/>
    </row>
    <row r="219" spans="8:13" ht="12.75">
      <c r="H219" s="95"/>
      <c r="I219" s="15"/>
      <c r="J219" s="96"/>
      <c r="K219" s="96"/>
      <c r="L219" s="15"/>
      <c r="M219" s="15"/>
    </row>
    <row r="220" spans="8:13" ht="12.75">
      <c r="H220" s="95"/>
      <c r="I220" s="15"/>
      <c r="J220" s="96"/>
      <c r="K220" s="96"/>
      <c r="L220" s="15"/>
      <c r="M220" s="15"/>
    </row>
    <row r="221" spans="8:13" ht="12.75">
      <c r="H221" s="95"/>
      <c r="I221" s="15"/>
      <c r="J221" s="96"/>
      <c r="K221" s="96"/>
      <c r="L221" s="15"/>
      <c r="M221" s="15"/>
    </row>
    <row r="222" spans="8:13" ht="12.75">
      <c r="H222" s="95"/>
      <c r="I222" s="15"/>
      <c r="J222" s="96"/>
      <c r="K222" s="96"/>
      <c r="L222" s="15"/>
      <c r="M222" s="15"/>
    </row>
    <row r="223" spans="8:13" ht="12.75">
      <c r="H223" s="95"/>
      <c r="I223" s="15"/>
      <c r="J223" s="96"/>
      <c r="K223" s="96"/>
      <c r="L223" s="15"/>
      <c r="M223" s="15"/>
    </row>
    <row r="224" spans="8:13" ht="12.75">
      <c r="H224" s="95"/>
      <c r="I224" s="15"/>
      <c r="J224" s="96"/>
      <c r="K224" s="96"/>
      <c r="L224" s="15"/>
      <c r="M224" s="15"/>
    </row>
    <row r="225" spans="8:13" ht="12.75">
      <c r="H225" s="95"/>
      <c r="I225" s="15"/>
      <c r="J225" s="96"/>
      <c r="K225" s="96"/>
      <c r="L225" s="15"/>
      <c r="M225" s="15"/>
    </row>
    <row r="226" spans="8:13" ht="12.75">
      <c r="H226" s="95"/>
      <c r="I226" s="15"/>
      <c r="J226" s="96"/>
      <c r="K226" s="96"/>
      <c r="L226" s="15"/>
      <c r="M226" s="15"/>
    </row>
    <row r="227" spans="8:13" ht="12.75">
      <c r="H227" s="95"/>
      <c r="I227" s="15"/>
      <c r="J227" s="96"/>
      <c r="K227" s="96"/>
      <c r="L227" s="15"/>
      <c r="M227" s="15"/>
    </row>
    <row r="228" spans="8:13" ht="12.75">
      <c r="H228" s="95"/>
      <c r="I228" s="15"/>
      <c r="J228" s="96"/>
      <c r="K228" s="96"/>
      <c r="L228" s="15"/>
      <c r="M228" s="15"/>
    </row>
    <row r="229" spans="8:13" ht="12.75">
      <c r="H229" s="95"/>
      <c r="I229" s="15"/>
      <c r="J229" s="96"/>
      <c r="K229" s="96"/>
      <c r="L229" s="15"/>
      <c r="M229" s="15"/>
    </row>
    <row r="230" spans="8:13" ht="12.75">
      <c r="H230" s="95"/>
      <c r="I230" s="15"/>
      <c r="J230" s="96"/>
      <c r="K230" s="96"/>
      <c r="L230" s="15"/>
      <c r="M230" s="15"/>
    </row>
    <row r="231" spans="8:13" ht="12.75">
      <c r="H231" s="95"/>
      <c r="I231" s="15"/>
      <c r="J231" s="96"/>
      <c r="K231" s="96"/>
      <c r="L231" s="15"/>
      <c r="M231" s="15"/>
    </row>
    <row r="232" spans="8:13" ht="12.75">
      <c r="H232" s="95"/>
      <c r="I232" s="15"/>
      <c r="J232" s="96"/>
      <c r="K232" s="96"/>
      <c r="L232" s="15"/>
      <c r="M232" s="15"/>
    </row>
    <row r="233" spans="8:13" ht="12.75">
      <c r="H233" s="95"/>
      <c r="I233" s="15"/>
      <c r="J233" s="96"/>
      <c r="K233" s="96"/>
      <c r="L233" s="15"/>
      <c r="M233" s="15"/>
    </row>
    <row r="234" spans="8:13" ht="12.75">
      <c r="H234" s="95"/>
      <c r="I234" s="15"/>
      <c r="J234" s="96"/>
      <c r="K234" s="96"/>
      <c r="L234" s="15"/>
      <c r="M234" s="15"/>
    </row>
    <row r="235" spans="8:13" ht="12.75">
      <c r="H235" s="95"/>
      <c r="I235" s="15"/>
      <c r="J235" s="96"/>
      <c r="K235" s="96"/>
      <c r="L235" s="15"/>
      <c r="M235" s="15"/>
    </row>
    <row r="236" spans="8:13" ht="12.75">
      <c r="H236" s="95"/>
      <c r="I236" s="15"/>
      <c r="J236" s="96"/>
      <c r="K236" s="96"/>
      <c r="L236" s="15"/>
      <c r="M236" s="15"/>
    </row>
    <row r="237" spans="8:13" ht="12.75">
      <c r="H237" s="95"/>
      <c r="I237" s="15"/>
      <c r="J237" s="96"/>
      <c r="K237" s="96"/>
      <c r="L237" s="15"/>
      <c r="M237" s="15"/>
    </row>
    <row r="238" spans="8:13" ht="12.75">
      <c r="H238" s="95"/>
      <c r="I238" s="15"/>
      <c r="J238" s="96"/>
      <c r="K238" s="96"/>
      <c r="L238" s="15"/>
      <c r="M238" s="15"/>
    </row>
    <row r="239" spans="8:13" ht="12.75">
      <c r="H239" s="95"/>
      <c r="I239" s="15"/>
      <c r="J239" s="96"/>
      <c r="K239" s="96"/>
      <c r="L239" s="15"/>
      <c r="M239" s="15"/>
    </row>
    <row r="240" spans="8:13" ht="12.75">
      <c r="H240" s="95"/>
      <c r="I240" s="15"/>
      <c r="J240" s="96"/>
      <c r="K240" s="96"/>
      <c r="L240" s="15"/>
      <c r="M240" s="15"/>
    </row>
    <row r="241" spans="8:13" ht="12.75">
      <c r="H241" s="95"/>
      <c r="I241" s="15"/>
      <c r="J241" s="96"/>
      <c r="K241" s="96"/>
      <c r="L241" s="15"/>
      <c r="M241" s="15"/>
    </row>
    <row r="242" spans="8:13" ht="12.75">
      <c r="H242" s="95"/>
      <c r="I242" s="15"/>
      <c r="J242" s="96"/>
      <c r="K242" s="96"/>
      <c r="L242" s="15"/>
      <c r="M242" s="15"/>
    </row>
    <row r="243" spans="8:13" ht="12.75">
      <c r="H243" s="95"/>
      <c r="I243" s="15"/>
      <c r="J243" s="96"/>
      <c r="K243" s="96"/>
      <c r="L243" s="15"/>
      <c r="M243" s="15"/>
    </row>
    <row r="244" spans="8:13" ht="12.75">
      <c r="H244" s="95"/>
      <c r="I244" s="15"/>
      <c r="J244" s="96"/>
      <c r="K244" s="96"/>
      <c r="L244" s="15"/>
      <c r="M244" s="15"/>
    </row>
    <row r="245" spans="8:13" ht="12.75">
      <c r="H245" s="95"/>
      <c r="I245" s="15"/>
      <c r="J245" s="96"/>
      <c r="K245" s="96"/>
      <c r="L245" s="15"/>
      <c r="M245" s="15"/>
    </row>
    <row r="246" spans="8:13" ht="12.75">
      <c r="H246" s="95"/>
      <c r="I246" s="15"/>
      <c r="J246" s="96"/>
      <c r="K246" s="96"/>
      <c r="L246" s="15"/>
      <c r="M246" s="15"/>
    </row>
    <row r="247" spans="8:13" ht="12.75">
      <c r="H247" s="95"/>
      <c r="I247" s="15"/>
      <c r="J247" s="96"/>
      <c r="K247" s="96"/>
      <c r="L247" s="15"/>
      <c r="M247" s="15"/>
    </row>
    <row r="248" spans="8:13" ht="12.75">
      <c r="H248" s="95"/>
      <c r="I248" s="15"/>
      <c r="J248" s="96"/>
      <c r="K248" s="96"/>
      <c r="L248" s="15"/>
      <c r="M248" s="15"/>
    </row>
    <row r="249" spans="8:13" ht="12.75">
      <c r="H249" s="95"/>
      <c r="I249" s="15"/>
      <c r="J249" s="96"/>
      <c r="K249" s="96"/>
      <c r="L249" s="15"/>
      <c r="M249" s="15"/>
    </row>
    <row r="250" spans="8:13" ht="12.75">
      <c r="H250" s="95"/>
      <c r="I250" s="15"/>
      <c r="J250" s="96"/>
      <c r="K250" s="96"/>
      <c r="L250" s="15"/>
      <c r="M250" s="15"/>
    </row>
    <row r="251" spans="8:13" ht="12.75">
      <c r="H251" s="95"/>
      <c r="I251" s="15"/>
      <c r="J251" s="96"/>
      <c r="K251" s="96"/>
      <c r="L251" s="15"/>
      <c r="M251" s="15"/>
    </row>
    <row r="252" spans="8:13" ht="12.75">
      <c r="H252" s="95"/>
      <c r="I252" s="15"/>
      <c r="J252" s="96"/>
      <c r="K252" s="96"/>
      <c r="L252" s="15"/>
      <c r="M252" s="15"/>
    </row>
    <row r="253" spans="8:13" ht="12.75">
      <c r="H253" s="95"/>
      <c r="I253" s="15"/>
      <c r="J253" s="96"/>
      <c r="K253" s="96"/>
      <c r="L253" s="15"/>
      <c r="M253" s="15"/>
    </row>
    <row r="254" spans="8:13" ht="12.75">
      <c r="H254" s="95"/>
      <c r="I254" s="15"/>
      <c r="J254" s="96"/>
      <c r="K254" s="96"/>
      <c r="L254" s="15"/>
      <c r="M254" s="15"/>
    </row>
    <row r="255" spans="8:13" ht="12.75">
      <c r="H255" s="95"/>
      <c r="I255" s="15"/>
      <c r="J255" s="96"/>
      <c r="K255" s="96"/>
      <c r="L255" s="15"/>
      <c r="M255" s="15"/>
    </row>
    <row r="256" spans="8:13" ht="12.75">
      <c r="H256" s="95"/>
      <c r="I256" s="15"/>
      <c r="J256" s="96"/>
      <c r="K256" s="96"/>
      <c r="L256" s="15"/>
      <c r="M256" s="15"/>
    </row>
    <row r="257" spans="8:13" ht="12.75">
      <c r="H257" s="95"/>
      <c r="I257" s="15"/>
      <c r="J257" s="96"/>
      <c r="K257" s="96"/>
      <c r="L257" s="15"/>
      <c r="M257" s="15"/>
    </row>
    <row r="258" spans="8:13" ht="12.75">
      <c r="H258" s="95"/>
      <c r="I258" s="15"/>
      <c r="J258" s="96"/>
      <c r="K258" s="96"/>
      <c r="L258" s="15"/>
      <c r="M258" s="15"/>
    </row>
    <row r="259" spans="8:13" ht="12.75">
      <c r="H259" s="95"/>
      <c r="I259" s="15"/>
      <c r="J259" s="96"/>
      <c r="K259" s="96"/>
      <c r="L259" s="15"/>
      <c r="M259" s="15"/>
    </row>
    <row r="260" spans="8:13" ht="12.75">
      <c r="H260" s="95"/>
      <c r="I260" s="15"/>
      <c r="J260" s="96"/>
      <c r="K260" s="96"/>
      <c r="L260" s="15"/>
      <c r="M260" s="15"/>
    </row>
    <row r="261" spans="8:13" ht="12.75">
      <c r="H261" s="95"/>
      <c r="I261" s="15"/>
      <c r="J261" s="96"/>
      <c r="K261" s="96"/>
      <c r="L261" s="15"/>
      <c r="M261" s="15"/>
    </row>
    <row r="262" spans="8:13" ht="12.75">
      <c r="H262" s="95"/>
      <c r="I262" s="15"/>
      <c r="J262" s="96"/>
      <c r="K262" s="96"/>
      <c r="L262" s="15"/>
      <c r="M262" s="15"/>
    </row>
    <row r="263" spans="8:13" ht="12.75">
      <c r="H263" s="95"/>
      <c r="I263" s="15"/>
      <c r="J263" s="96"/>
      <c r="K263" s="96"/>
      <c r="L263" s="15"/>
      <c r="M263" s="15"/>
    </row>
    <row r="264" spans="8:13" ht="12.75">
      <c r="H264" s="95"/>
      <c r="I264" s="15"/>
      <c r="J264" s="96"/>
      <c r="K264" s="96"/>
      <c r="L264" s="15"/>
      <c r="M264" s="15"/>
    </row>
    <row r="265" spans="8:13" ht="12.75">
      <c r="H265" s="95"/>
      <c r="I265" s="15"/>
      <c r="J265" s="96"/>
      <c r="K265" s="96"/>
      <c r="L265" s="15"/>
      <c r="M265" s="15"/>
    </row>
    <row r="266" spans="8:13" ht="12.75">
      <c r="H266" s="95"/>
      <c r="I266" s="15"/>
      <c r="J266" s="96"/>
      <c r="K266" s="96"/>
      <c r="L266" s="15"/>
      <c r="M266" s="15"/>
    </row>
    <row r="267" spans="8:13" ht="12.75">
      <c r="H267" s="95"/>
      <c r="I267" s="15"/>
      <c r="J267" s="96"/>
      <c r="K267" s="96"/>
      <c r="L267" s="15"/>
      <c r="M267" s="15"/>
    </row>
    <row r="268" spans="8:13" ht="12.75">
      <c r="H268" s="95"/>
      <c r="I268" s="15"/>
      <c r="J268" s="96"/>
      <c r="K268" s="96"/>
      <c r="L268" s="15"/>
      <c r="M268" s="15"/>
    </row>
    <row r="269" spans="8:13" ht="12.75">
      <c r="H269" s="95"/>
      <c r="I269" s="15"/>
      <c r="J269" s="96"/>
      <c r="K269" s="96"/>
      <c r="L269" s="15"/>
      <c r="M269" s="15"/>
    </row>
    <row r="270" spans="8:13" ht="12.75">
      <c r="H270" s="95"/>
      <c r="I270" s="15"/>
      <c r="J270" s="96"/>
      <c r="K270" s="96"/>
      <c r="L270" s="15"/>
      <c r="M270" s="15"/>
    </row>
    <row r="271" spans="8:13" ht="12.75">
      <c r="H271" s="95"/>
      <c r="I271" s="15"/>
      <c r="J271" s="96"/>
      <c r="K271" s="96"/>
      <c r="L271" s="15"/>
      <c r="M271" s="15"/>
    </row>
    <row r="272" spans="8:13" ht="12.75">
      <c r="H272" s="95"/>
      <c r="I272" s="15"/>
      <c r="J272" s="96"/>
      <c r="K272" s="96"/>
      <c r="L272" s="15"/>
      <c r="M272" s="15"/>
    </row>
    <row r="273" spans="8:13" ht="12.75">
      <c r="H273" s="95"/>
      <c r="I273" s="15"/>
      <c r="J273" s="96"/>
      <c r="K273" s="96"/>
      <c r="L273" s="15"/>
      <c r="M273" s="15"/>
    </row>
    <row r="274" spans="8:13" ht="12.75">
      <c r="H274" s="95"/>
      <c r="I274" s="15"/>
      <c r="J274" s="96"/>
      <c r="K274" s="96"/>
      <c r="L274" s="15"/>
      <c r="M274" s="15"/>
    </row>
    <row r="275" spans="8:13" ht="12.75">
      <c r="H275" s="95"/>
      <c r="I275" s="15"/>
      <c r="J275" s="96"/>
      <c r="K275" s="96"/>
      <c r="L275" s="15"/>
      <c r="M275" s="15"/>
    </row>
    <row r="276" spans="8:13" ht="12.75">
      <c r="H276" s="95"/>
      <c r="I276" s="15"/>
      <c r="J276" s="96"/>
      <c r="K276" s="96"/>
      <c r="L276" s="15"/>
      <c r="M276" s="15"/>
    </row>
    <row r="277" spans="8:13" ht="12.75">
      <c r="H277" s="95"/>
      <c r="I277" s="15"/>
      <c r="J277" s="96"/>
      <c r="K277" s="96"/>
      <c r="L277" s="15"/>
      <c r="M277" s="15"/>
    </row>
    <row r="278" spans="8:13" ht="12.75">
      <c r="H278" s="95"/>
      <c r="I278" s="15"/>
      <c r="J278" s="96"/>
      <c r="K278" s="96"/>
      <c r="L278" s="15"/>
      <c r="M278" s="15"/>
    </row>
    <row r="279" spans="8:13" ht="12.75">
      <c r="H279" s="95"/>
      <c r="I279" s="15"/>
      <c r="J279" s="96"/>
      <c r="K279" s="96"/>
      <c r="L279" s="15"/>
      <c r="M279" s="15"/>
    </row>
    <row r="280" spans="8:13" ht="12.75">
      <c r="H280" s="95"/>
      <c r="I280" s="15"/>
      <c r="J280" s="96"/>
      <c r="K280" s="96"/>
      <c r="L280" s="15"/>
      <c r="M280" s="15"/>
    </row>
    <row r="281" spans="8:13" ht="12.75">
      <c r="H281" s="95"/>
      <c r="I281" s="15"/>
      <c r="J281" s="96"/>
      <c r="K281" s="96"/>
      <c r="L281" s="15"/>
      <c r="M281" s="15"/>
    </row>
    <row r="282" spans="8:13" ht="12.75">
      <c r="H282" s="95"/>
      <c r="I282" s="15"/>
      <c r="J282" s="96"/>
      <c r="K282" s="96"/>
      <c r="L282" s="15"/>
      <c r="M282" s="15"/>
    </row>
    <row r="283" spans="8:13" ht="12.75">
      <c r="H283" s="95"/>
      <c r="I283" s="15"/>
      <c r="J283" s="96"/>
      <c r="K283" s="96"/>
      <c r="L283" s="15"/>
      <c r="M283" s="15"/>
    </row>
    <row r="284" spans="8:13" ht="12.75">
      <c r="H284" s="95"/>
      <c r="I284" s="15"/>
      <c r="J284" s="96"/>
      <c r="K284" s="96"/>
      <c r="L284" s="15"/>
      <c r="M284" s="15"/>
    </row>
    <row r="285" spans="8:13" ht="12.75">
      <c r="H285" s="95"/>
      <c r="I285" s="15"/>
      <c r="J285" s="96"/>
      <c r="K285" s="96"/>
      <c r="L285" s="15"/>
      <c r="M285" s="15"/>
    </row>
    <row r="286" spans="8:13" ht="12.75">
      <c r="H286" s="95"/>
      <c r="I286" s="15"/>
      <c r="J286" s="96"/>
      <c r="K286" s="96"/>
      <c r="L286" s="15"/>
      <c r="M286" s="15"/>
    </row>
    <row r="287" spans="8:13" ht="12.75">
      <c r="H287" s="95"/>
      <c r="I287" s="15"/>
      <c r="J287" s="96"/>
      <c r="K287" s="96"/>
      <c r="L287" s="15"/>
      <c r="M287" s="15"/>
    </row>
    <row r="288" spans="8:13" ht="12.75">
      <c r="H288" s="95"/>
      <c r="I288" s="15"/>
      <c r="J288" s="96"/>
      <c r="K288" s="96"/>
      <c r="L288" s="15"/>
      <c r="M288" s="15"/>
    </row>
    <row r="289" spans="8:13" ht="12.75">
      <c r="H289" s="95"/>
      <c r="I289" s="15"/>
      <c r="J289" s="96"/>
      <c r="K289" s="96"/>
      <c r="L289" s="15"/>
      <c r="M289" s="15"/>
    </row>
    <row r="290" spans="8:13" ht="12.75">
      <c r="H290" s="95"/>
      <c r="I290" s="15"/>
      <c r="J290" s="96"/>
      <c r="K290" s="96"/>
      <c r="L290" s="15"/>
      <c r="M290" s="15"/>
    </row>
    <row r="291" spans="8:13" ht="12.75">
      <c r="H291" s="95"/>
      <c r="I291" s="15"/>
      <c r="J291" s="96"/>
      <c r="K291" s="96"/>
      <c r="L291" s="15"/>
      <c r="M291" s="15"/>
    </row>
    <row r="292" spans="8:13" ht="12.75">
      <c r="H292" s="95"/>
      <c r="I292" s="15"/>
      <c r="J292" s="96"/>
      <c r="K292" s="96"/>
      <c r="L292" s="15"/>
      <c r="M292" s="15"/>
    </row>
    <row r="293" spans="8:13" ht="12.75">
      <c r="H293" s="95"/>
      <c r="I293" s="15"/>
      <c r="J293" s="96"/>
      <c r="K293" s="96"/>
      <c r="L293" s="15"/>
      <c r="M293" s="15"/>
    </row>
    <row r="294" spans="8:13" ht="12.75">
      <c r="H294" s="95"/>
      <c r="I294" s="15"/>
      <c r="J294" s="96"/>
      <c r="K294" s="96"/>
      <c r="L294" s="15"/>
      <c r="M294" s="15"/>
    </row>
    <row r="295" spans="8:13" ht="12.75">
      <c r="H295" s="95"/>
      <c r="I295" s="15"/>
      <c r="J295" s="96"/>
      <c r="K295" s="96"/>
      <c r="L295" s="15"/>
      <c r="M295" s="15"/>
    </row>
    <row r="296" spans="8:13" ht="12.75">
      <c r="H296" s="95"/>
      <c r="I296" s="15"/>
      <c r="J296" s="96"/>
      <c r="K296" s="96"/>
      <c r="L296" s="15"/>
      <c r="M296" s="15"/>
    </row>
    <row r="297" spans="8:13" ht="12.75">
      <c r="H297" s="95"/>
      <c r="I297" s="15"/>
      <c r="J297" s="96"/>
      <c r="K297" s="96"/>
      <c r="L297" s="15"/>
      <c r="M297" s="15"/>
    </row>
    <row r="298" spans="8:13" ht="12.75">
      <c r="H298" s="95"/>
      <c r="I298" s="15"/>
      <c r="J298" s="96"/>
      <c r="K298" s="96"/>
      <c r="L298" s="15"/>
      <c r="M298" s="15"/>
    </row>
    <row r="299" spans="8:13" ht="12.75">
      <c r="H299" s="95"/>
      <c r="I299" s="15"/>
      <c r="J299" s="96"/>
      <c r="K299" s="96"/>
      <c r="L299" s="15"/>
      <c r="M299" s="15"/>
    </row>
    <row r="300" spans="8:13" ht="12.75">
      <c r="H300" s="95"/>
      <c r="I300" s="15"/>
      <c r="J300" s="96"/>
      <c r="K300" s="15"/>
      <c r="L300" s="15"/>
      <c r="M300" s="15"/>
    </row>
    <row r="301" spans="8:13" ht="12.75">
      <c r="H301" s="95"/>
      <c r="I301" s="15"/>
      <c r="J301" s="96"/>
      <c r="K301" s="15"/>
      <c r="L301" s="15"/>
      <c r="M301" s="15"/>
    </row>
    <row r="302" spans="8:13" ht="12.75">
      <c r="H302" s="95"/>
      <c r="I302" s="15"/>
      <c r="J302" s="96"/>
      <c r="K302" s="15"/>
      <c r="L302" s="15"/>
      <c r="M302" s="15"/>
    </row>
    <row r="303" spans="8:13" ht="12.75">
      <c r="H303" s="95"/>
      <c r="I303" s="15"/>
      <c r="J303" s="96"/>
      <c r="K303" s="15"/>
      <c r="L303" s="15"/>
      <c r="M303" s="15"/>
    </row>
    <row r="304" spans="8:13" ht="12.75">
      <c r="H304" s="95"/>
      <c r="I304" s="15"/>
      <c r="J304" s="96"/>
      <c r="K304" s="15"/>
      <c r="L304" s="15"/>
      <c r="M304" s="15"/>
    </row>
    <row r="305" spans="8:13" ht="12.75">
      <c r="H305" s="95"/>
      <c r="I305" s="15"/>
      <c r="J305" s="96"/>
      <c r="K305" s="15"/>
      <c r="L305" s="15"/>
      <c r="M305" s="15"/>
    </row>
    <row r="306" spans="8:13" ht="12.75">
      <c r="H306" s="95"/>
      <c r="I306" s="15"/>
      <c r="J306" s="96"/>
      <c r="K306" s="15"/>
      <c r="L306" s="15"/>
      <c r="M306" s="15"/>
    </row>
    <row r="307" spans="8:13" ht="12.75">
      <c r="H307" s="95"/>
      <c r="I307" s="15"/>
      <c r="J307" s="96"/>
      <c r="K307" s="15"/>
      <c r="L307" s="15"/>
      <c r="M307" s="15"/>
    </row>
    <row r="308" spans="8:13" ht="12.75">
      <c r="H308" s="95"/>
      <c r="I308" s="15"/>
      <c r="J308" s="96"/>
      <c r="K308" s="15"/>
      <c r="L308" s="15"/>
      <c r="M308" s="15"/>
    </row>
    <row r="309" spans="8:13" ht="12.75">
      <c r="H309" s="95"/>
      <c r="I309" s="15"/>
      <c r="J309" s="96"/>
      <c r="K309" s="15"/>
      <c r="L309" s="15"/>
      <c r="M309" s="15"/>
    </row>
    <row r="310" spans="8:13" ht="12.75">
      <c r="H310" s="95"/>
      <c r="I310" s="15"/>
      <c r="J310" s="96"/>
      <c r="K310" s="15"/>
      <c r="L310" s="15"/>
      <c r="M310" s="15"/>
    </row>
    <row r="311" spans="8:13" ht="12.75">
      <c r="H311" s="95"/>
      <c r="I311" s="15"/>
      <c r="J311" s="96"/>
      <c r="K311" s="15"/>
      <c r="L311" s="15"/>
      <c r="M311" s="15"/>
    </row>
    <row r="312" spans="8:13" ht="12.75">
      <c r="H312" s="95"/>
      <c r="I312" s="15"/>
      <c r="J312" s="96"/>
      <c r="K312" s="15"/>
      <c r="L312" s="15"/>
      <c r="M312" s="15"/>
    </row>
    <row r="313" spans="8:13" ht="12.75">
      <c r="H313" s="95"/>
      <c r="I313" s="15"/>
      <c r="J313" s="96"/>
      <c r="K313" s="15"/>
      <c r="L313" s="15"/>
      <c r="M313" s="15"/>
    </row>
    <row r="314" spans="8:13" ht="12.75">
      <c r="H314" s="95"/>
      <c r="I314" s="15"/>
      <c r="J314" s="96"/>
      <c r="K314" s="15"/>
      <c r="L314" s="15"/>
      <c r="M314" s="15"/>
    </row>
    <row r="315" spans="8:13" ht="12.75">
      <c r="H315" s="95"/>
      <c r="I315" s="15"/>
      <c r="J315" s="96"/>
      <c r="K315" s="15"/>
      <c r="L315" s="15"/>
      <c r="M315" s="15"/>
    </row>
    <row r="316" spans="8:13" ht="12.75">
      <c r="H316" s="95"/>
      <c r="I316" s="15"/>
      <c r="J316" s="96"/>
      <c r="K316" s="15"/>
      <c r="L316" s="15"/>
      <c r="M316" s="15"/>
    </row>
    <row r="317" spans="8:13" ht="12.75">
      <c r="H317" s="95"/>
      <c r="I317" s="15"/>
      <c r="J317" s="96"/>
      <c r="K317" s="15"/>
      <c r="L317" s="15"/>
      <c r="M317" s="15"/>
    </row>
    <row r="318" spans="8:13" ht="12.75">
      <c r="H318" s="95"/>
      <c r="I318" s="15"/>
      <c r="J318" s="96"/>
      <c r="K318" s="15"/>
      <c r="L318" s="15"/>
      <c r="M318" s="15"/>
    </row>
    <row r="319" spans="8:13" ht="12.75">
      <c r="H319" s="95"/>
      <c r="I319" s="15"/>
      <c r="J319" s="96"/>
      <c r="K319" s="15"/>
      <c r="L319" s="15"/>
      <c r="M319" s="15"/>
    </row>
    <row r="320" spans="8:13" ht="12.75">
      <c r="H320" s="95"/>
      <c r="I320" s="15"/>
      <c r="J320" s="96"/>
      <c r="K320" s="15"/>
      <c r="L320" s="15"/>
      <c r="M320" s="15"/>
    </row>
    <row r="321" spans="8:13" ht="12.75">
      <c r="H321" s="95"/>
      <c r="I321" s="15"/>
      <c r="J321" s="96"/>
      <c r="K321" s="15"/>
      <c r="L321" s="15"/>
      <c r="M321" s="15"/>
    </row>
    <row r="322" spans="8:13" ht="12.75">
      <c r="H322" s="95"/>
      <c r="I322" s="15"/>
      <c r="J322" s="96"/>
      <c r="K322" s="15"/>
      <c r="L322" s="15"/>
      <c r="M322" s="15"/>
    </row>
    <row r="323" spans="8:13" ht="12.75">
      <c r="H323" s="95"/>
      <c r="I323" s="15"/>
      <c r="J323" s="96"/>
      <c r="K323" s="15"/>
      <c r="L323" s="15"/>
      <c r="M323" s="15"/>
    </row>
    <row r="324" spans="8:13" ht="12.75">
      <c r="H324" s="95"/>
      <c r="I324" s="15"/>
      <c r="J324" s="96"/>
      <c r="K324" s="15"/>
      <c r="L324" s="15"/>
      <c r="M324" s="15"/>
    </row>
    <row r="325" spans="8:13" ht="12.75">
      <c r="H325" s="95"/>
      <c r="I325" s="15"/>
      <c r="J325" s="15"/>
      <c r="K325" s="15"/>
      <c r="L325" s="15"/>
      <c r="M325" s="15"/>
    </row>
    <row r="326" ht="12.75">
      <c r="M326" s="15"/>
    </row>
    <row r="327" ht="12.75">
      <c r="M327" s="15"/>
    </row>
    <row r="328" ht="12.75">
      <c r="M328" s="15"/>
    </row>
    <row r="329" ht="12.75">
      <c r="M329" s="15"/>
    </row>
    <row r="330" ht="12.75">
      <c r="M330" s="15"/>
    </row>
    <row r="331" ht="12.75">
      <c r="M331" s="15"/>
    </row>
    <row r="332" ht="12.75">
      <c r="M332" s="15"/>
    </row>
    <row r="333" ht="12.75">
      <c r="M333" s="15"/>
    </row>
    <row r="334" ht="12.75">
      <c r="M334" s="15"/>
    </row>
    <row r="335" ht="12.75">
      <c r="M335" s="15"/>
    </row>
    <row r="336" ht="12.75">
      <c r="M336" s="15"/>
    </row>
    <row r="337" ht="12.75">
      <c r="M337" s="15"/>
    </row>
    <row r="338" ht="12.75">
      <c r="M338" s="15"/>
    </row>
    <row r="339" ht="12.75">
      <c r="M339" s="15"/>
    </row>
    <row r="340" ht="12.75">
      <c r="M340" s="15"/>
    </row>
    <row r="341" ht="12.75">
      <c r="M341" s="15"/>
    </row>
    <row r="342" ht="12.75">
      <c r="M342" s="15"/>
    </row>
    <row r="343" ht="12.75">
      <c r="M343" s="15"/>
    </row>
    <row r="344" ht="12.75">
      <c r="M344" s="15"/>
    </row>
    <row r="345" ht="12.75">
      <c r="M345" s="15"/>
    </row>
    <row r="346" ht="12.75">
      <c r="M346" s="15"/>
    </row>
    <row r="347" ht="12.75">
      <c r="M347" s="15"/>
    </row>
    <row r="348" ht="12.75">
      <c r="M348" s="15"/>
    </row>
    <row r="349" ht="12.75">
      <c r="M349" s="15"/>
    </row>
    <row r="350" ht="12.75">
      <c r="M350" s="15"/>
    </row>
    <row r="351" ht="12.75">
      <c r="M351" s="15"/>
    </row>
    <row r="352" ht="12.75">
      <c r="M352" s="15"/>
    </row>
    <row r="353" ht="12.75">
      <c r="M353" s="15"/>
    </row>
    <row r="354" ht="12.75">
      <c r="M354" s="15"/>
    </row>
    <row r="355" ht="12.75">
      <c r="M355" s="15"/>
    </row>
    <row r="356" ht="12.75">
      <c r="M356" s="15"/>
    </row>
    <row r="357" ht="12.75">
      <c r="M357" s="15"/>
    </row>
    <row r="358" ht="12.75">
      <c r="M358" s="15"/>
    </row>
    <row r="359" ht="12.75">
      <c r="M359" s="15"/>
    </row>
    <row r="360" ht="12.75">
      <c r="M360" s="15"/>
    </row>
    <row r="361" ht="12.75">
      <c r="M361" s="15"/>
    </row>
    <row r="362" ht="12.75">
      <c r="M362" s="15"/>
    </row>
    <row r="363" ht="12.75">
      <c r="M363" s="15"/>
    </row>
    <row r="364" ht="12.75">
      <c r="M364" s="15"/>
    </row>
    <row r="365" ht="12.75">
      <c r="M365" s="15"/>
    </row>
    <row r="366" ht="12.75">
      <c r="M366" s="15"/>
    </row>
  </sheetData>
  <sheetProtection sheet="1" selectLockedCells="1"/>
  <mergeCells count="53"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B12:C12"/>
    <mergeCell ref="E12:G12"/>
    <mergeCell ref="N8:Q8"/>
    <mergeCell ref="B7:C7"/>
    <mergeCell ref="B11:D11"/>
    <mergeCell ref="E11:G11"/>
    <mergeCell ref="E7:G7"/>
    <mergeCell ref="F9:M9"/>
    <mergeCell ref="N9:Q9"/>
    <mergeCell ref="J11:M11"/>
    <mergeCell ref="R12:T12"/>
    <mergeCell ref="H7:I7"/>
    <mergeCell ref="J7:L7"/>
    <mergeCell ref="N11:Q11"/>
    <mergeCell ref="A1:Y1"/>
    <mergeCell ref="A2:B3"/>
    <mergeCell ref="C2:D2"/>
    <mergeCell ref="L2:Y2"/>
    <mergeCell ref="C3:D3"/>
    <mergeCell ref="H11:I11"/>
    <mergeCell ref="C4:D4"/>
    <mergeCell ref="E4:Q4"/>
    <mergeCell ref="R7:U7"/>
    <mergeCell ref="V7:X7"/>
    <mergeCell ref="H38:I38"/>
    <mergeCell ref="A5:Y5"/>
    <mergeCell ref="N6:Q6"/>
    <mergeCell ref="A14:B14"/>
    <mergeCell ref="C13:C14"/>
    <mergeCell ref="R9:U9"/>
    <mergeCell ref="G14:H14"/>
    <mergeCell ref="V6:X6"/>
    <mergeCell ref="N7:Q7"/>
    <mergeCell ref="R6:U6"/>
    <mergeCell ref="Q16:X16"/>
    <mergeCell ref="Q17:X17"/>
    <mergeCell ref="Q18:X18"/>
    <mergeCell ref="A4:B4"/>
    <mergeCell ref="B6:C6"/>
    <mergeCell ref="E6:G6"/>
    <mergeCell ref="H6:I6"/>
    <mergeCell ref="J6:L6"/>
    <mergeCell ref="R8:U8"/>
    <mergeCell ref="B9:C9"/>
  </mergeCells>
  <conditionalFormatting sqref="I16:I30">
    <cfRule type="expression" priority="11" dxfId="0" stopIfTrue="1">
      <formula>IF(AND(I16="",#REF!=""),TRUE,FALSE)</formula>
    </cfRule>
  </conditionalFormatting>
  <conditionalFormatting sqref="E7 N9 R9 F9 B9 D9 N7 D12 R7 W11 U11:U12 D14:F14">
    <cfRule type="expression" priority="10" dxfId="0" stopIfTrue="1">
      <formula>IF(B7="",TRUE,FALSE)</formula>
    </cfRule>
  </conditionalFormatting>
  <conditionalFormatting sqref="Z16:Z30">
    <cfRule type="expression" priority="6" dxfId="1" stopIfTrue="1">
      <formula>IF(Z16="",TRUE,FALSE)</formula>
    </cfRule>
  </conditionalFormatting>
  <conditionalFormatting sqref="E9">
    <cfRule type="expression" priority="5" dxfId="1" stopIfTrue="1">
      <formula>IF($E$9="",TRUE,FALSE)</formula>
    </cfRule>
  </conditionalFormatting>
  <conditionalFormatting sqref="H7:I7">
    <cfRule type="expression" priority="4" dxfId="1" stopIfTrue="1">
      <formula>IF($H$7="",TRUE,FALSE)</formula>
    </cfRule>
  </conditionalFormatting>
  <conditionalFormatting sqref="J7:L7">
    <cfRule type="expression" priority="3" dxfId="1" stopIfTrue="1">
      <formula>IF($J$7="",TRUE,FALSE)</formula>
    </cfRule>
  </conditionalFormatting>
  <conditionalFormatting sqref="A12">
    <cfRule type="expression" priority="2" dxfId="1" stopIfTrue="1">
      <formula>IF(A12="",TRUE,FALSE)</formula>
    </cfRule>
  </conditionalFormatting>
  <conditionalFormatting sqref="Q16:Q30">
    <cfRule type="expression" priority="1" dxfId="0" stopIfTrue="1">
      <formula>IF(AND(Q16="",#REF!=""),TRUE,FALSE)</formula>
    </cfRule>
  </conditionalFormatting>
  <dataValidations count="17">
    <dataValidation allowBlank="1" showInputMessage="1" showErrorMessage="1" imeMode="halfKatakana" sqref="H7 E16:F30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0">
      <formula1>$A$42:$A$43</formula1>
    </dataValidation>
    <dataValidation type="list" allowBlank="1" showInputMessage="1" showErrorMessage="1" imeMode="off" sqref="O16:O30">
      <formula1>$A$46:$A$57</formula1>
    </dataValidation>
    <dataValidation type="list" allowBlank="1" showInputMessage="1" showErrorMessage="1" imeMode="off" sqref="P16:P30">
      <formula1>$A$60:$A$90</formula1>
    </dataValidation>
    <dataValidation type="textLength" allowBlank="1" showInputMessage="1" showErrorMessage="1" imeMode="off" sqref="J16:L30">
      <formula1>1</formula1>
      <formula2>2</formula2>
    </dataValidation>
    <dataValidation type="list" allowBlank="1" showInputMessage="1" showErrorMessage="1" imeMode="disabled" sqref="H16:H30">
      <formula1>$A$39</formula1>
    </dataValidation>
    <dataValidation type="list" allowBlank="1" showInputMessage="1" showErrorMessage="1" promptTitle="種目" prompt="▼をクリックし種目選択" imeMode="off" sqref="A27:A30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M16:M30 J13 C16:D30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0">
      <formula1>$C$39:$C$40</formula1>
    </dataValidation>
    <dataValidation type="list" allowBlank="1" showInputMessage="1" showErrorMessage="1" prompt="学生は1-4またはM1-M4(大学院)" imeMode="off" sqref="G16:G30">
      <formula1>$E$45:$E$56</formula1>
    </dataValidation>
    <dataValidation type="list" allowBlank="1" showInputMessage="1" showErrorMessage="1" promptTitle="登録陸協" prompt="登録陸協の都道府県を選択してください" sqref="Z16:Z30">
      <formula1>$I$39:$I$44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4"/>
  <rowBreaks count="1" manualBreakCount="1">
    <brk id="30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保孝 大塚</cp:lastModifiedBy>
  <cp:lastPrinted>2022-03-05T23:47:50Z</cp:lastPrinted>
  <dcterms:created xsi:type="dcterms:W3CDTF">2009-02-12T23:40:28Z</dcterms:created>
  <dcterms:modified xsi:type="dcterms:W3CDTF">2024-02-27T07:37:14Z</dcterms:modified>
  <cp:category/>
  <cp:version/>
  <cp:contentType/>
  <cp:contentStatus/>
</cp:coreProperties>
</file>